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TI Asumisterveysohje 2003" sheetId="1" r:id="rId1"/>
    <sheet name="RakMK C3 (2003 &amp; 1985)" sheetId="2" r:id="rId2"/>
    <sheet name="TI Sisäilmaohje 1997" sheetId="3" r:id="rId3"/>
    <sheet name="Korjausluokat" sheetId="4" r:id="rId4"/>
  </sheets>
  <definedNames>
    <definedName name="_xlnm.Print_Area" localSheetId="3">'Korjausluokat'!$A$1:$Q$43</definedName>
    <definedName name="_xlnm.Print_Area" localSheetId="0">'TI Asumisterveysohje 2003'!$A$1:$V$80</definedName>
  </definedNames>
  <calcPr fullCalcOnLoad="1"/>
</workbook>
</file>

<file path=xl/comments1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10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 xml:space="preserve">2) Palvelutaloissa, vanhainkodeissa, lasten päivähoitopaikoissa, oppilaitoksissa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sekä lattian pintalämpötilan välttävä taso 19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 pintalämpötiloja mitattaessa, seinän ja lattian sekä pistemäisen pintalämpötilan arvioina käytetään mittaustuloksista laskettua lämpötilaindeksiä, jota verrataan taulukon 1 arvoihin.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 xml:space="preserve">4) Lämpötilaindeksiä 61 % vastaava pistemäinen pintalämpötila. Lämpötilaindeksi on laskettu lämpötilaindeksin laskentakaavan mukaan vastaamaan 9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pintalämpötilaa (huoneilman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kastepistelämpötila) kun ulkoilman lämpötila on – 10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sisäilman lämpötila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 Ikkunan, seinännurkkien ja putkien läpiviennin alin hyväksyttävä pistemäinen pintalämpötila.
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 lattian sekä pistemäisen pintalämpötilan arvioina käytetään mittaustuloksista 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R4" authorId="0">
      <text>
        <r>
          <rPr>
            <b/>
            <sz val="8"/>
            <rFont val="Tahoma"/>
            <family val="0"/>
          </rPr>
          <t xml:space="preserve">Palvelutaloissa, vanhainkodeissa, lasten päivähoitopaikoissa, oppilaitoksissa ja vastaavissa tiloissa
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T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YLEENSÄ VANHAT RAKENNUKSET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tjarvenpaa</author>
  </authors>
  <commentList>
    <comment ref="C4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1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tjarvenpaa</author>
  </authors>
  <commentList>
    <comment ref="R3" authorId="0">
      <text>
        <r>
          <rPr>
            <b/>
            <sz val="8"/>
            <rFont val="Tahoma"/>
            <family val="0"/>
          </rPr>
          <t>YLEENSÄ UUDISRAKENNUKSET</t>
        </r>
        <r>
          <rPr>
            <sz val="8"/>
            <rFont val="Tahoma"/>
            <family val="0"/>
          </rPr>
          <t xml:space="preserve">
</t>
        </r>
      </text>
    </comment>
    <comment ref="O4" authorId="0">
      <text>
        <r>
          <rPr>
            <b/>
            <sz val="8"/>
            <rFont val="Tahoma"/>
            <family val="0"/>
          </rPr>
          <t>Asunto</t>
        </r>
        <r>
          <rPr>
            <sz val="8"/>
            <rFont val="Tahoma"/>
            <family val="0"/>
          </rPr>
          <t xml:space="preserve">
</t>
        </r>
      </text>
    </comment>
    <comment ref="O6" authorId="0">
      <text>
        <r>
          <rPr>
            <b/>
            <sz val="8"/>
            <rFont val="Tahoma"/>
            <family val="0"/>
          </rPr>
          <t xml:space="preserve">1) Huoneilman lämpötila ei saa kohota yli 26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C, ellei lämpötilan kohoaminen johdu ulkoilman lämpimyydestä. Lämmityskaudella huoneilman lämpötilan ei tulisi ylittää 23 – 24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C.
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 xml:space="preserve">Ikkunan, seinän ja ulkovaipan liitoskohtien sekä läpivientien pistemäinen lämpötila.
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 xml:space="preserve">4) Huoneilman lämpötilaa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ja suhteellista kosteutta 45 % vastaava kastepistelämpötila. Ikkunan, seinännurkkien ja putkien läpiviennin alin hyväksyttävä pistemäinen pintalämpötila.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C29" authorId="0">
      <text>
        <r>
          <rPr>
            <b/>
            <sz val="8"/>
            <rFont val="Tahoma"/>
            <family val="0"/>
          </rPr>
          <t xml:space="preserve">6) Jos huomeilman lämpötila on &lt; 21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0"/>
          </rPr>
          <t xml:space="preserve">C pintalämpötiloja mitattaessa, seinän ja
lattian sekä pistemäisen pintalämpötilan arvioina käytetään mittaustuloksista
laskettua lämpötilaindeksiä, jota verrataan taulukon 1 arvoihin.
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1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2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5" authorId="0">
      <text>
        <r>
          <rPr>
            <b/>
            <sz val="8"/>
            <rFont val="Tahoma"/>
            <family val="0"/>
          </rPr>
          <t>Ulkoilmaa tai lämmittämätöntä tilaa vastaan olevat rakennusosat</t>
        </r>
        <r>
          <rPr>
            <sz val="8"/>
            <rFont val="Tahoma"/>
            <family val="0"/>
          </rPr>
          <t xml:space="preserve">
</t>
        </r>
      </text>
    </comment>
    <comment ref="N36" authorId="0">
      <text>
        <r>
          <rPr>
            <b/>
            <sz val="8"/>
            <rFont val="Tahoma"/>
            <family val="0"/>
          </rPr>
          <t>Ulkoilmaa tai lämmittämätöntä tilaa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N37" authorId="0">
      <text>
        <r>
          <rPr>
            <b/>
            <sz val="8"/>
            <rFont val="Tahoma"/>
            <family val="0"/>
          </rPr>
          <t>Maata vastaan olevat rakennusosat.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8"/>
            <rFont val="Tahoma"/>
            <family val="0"/>
          </rPr>
          <t>Sosiaali- ja terveysministeriön
oppaita 1997:1,
Voimassa 1.2.1997 - toistaiseksi</t>
        </r>
        <r>
          <rPr>
            <sz val="8"/>
            <rFont val="Tahoma"/>
            <family val="0"/>
          </rPr>
          <t xml:space="preserve">
</t>
        </r>
      </text>
    </comment>
    <comment ref="O7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2) Vanhainkodeissa, lasten päiväkodeissa, kouluissa ja vastaavissa tiloissa huoneilman lämpötilan ja operatiivisen lämpötilan välttävä taso on 20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 xml:space="preserve">C sekä lattian pintalämpötilan välttävä taso 18 </t>
        </r>
        <r>
          <rPr>
            <b/>
            <vertAlign val="superscript"/>
            <sz val="8"/>
            <rFont val="Tahoma"/>
            <family val="2"/>
          </rPr>
          <t>o</t>
        </r>
        <r>
          <rPr>
            <b/>
            <sz val="8"/>
            <rFont val="Tahoma"/>
            <family val="2"/>
          </rPr>
          <t>C.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tjarvenpaa</author>
  </authors>
  <commentList>
    <comment ref="A2" authorId="0">
      <text>
        <r>
          <rPr>
            <b/>
            <sz val="8"/>
            <rFont val="Tahoma"/>
            <family val="0"/>
          </rPr>
          <t>Sosiaali- ja terveysministeriön
oppaita 2003:1,
Voimassa 1.5.2003 - toistaiseksi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<sst xmlns="http://schemas.openxmlformats.org/spreadsheetml/2006/main" count="311" uniqueCount="102">
  <si>
    <t>Lämpötilaindeksi</t>
  </si>
  <si>
    <t>Sisälämpötila</t>
  </si>
  <si>
    <t>Ulkolämpötila</t>
  </si>
  <si>
    <t>RH =</t>
  </si>
  <si>
    <t>%</t>
  </si>
  <si>
    <t>Asunto ja muu oleskelutila</t>
  </si>
  <si>
    <t>Operatiivinen lämpötila</t>
  </si>
  <si>
    <t>Pistemäinen pintalämpötila</t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</si>
  <si>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=</t>
    </r>
  </si>
  <si>
    <r>
      <t>o</t>
    </r>
    <r>
      <rPr>
        <b/>
        <sz val="10"/>
        <rFont val="Arial"/>
        <family val="2"/>
      </rPr>
      <t>C</t>
    </r>
  </si>
  <si>
    <r>
      <t>T</t>
    </r>
    <r>
      <rPr>
        <b/>
        <vertAlign val="subscript"/>
        <sz val="10"/>
        <rFont val="Arial"/>
        <family val="2"/>
      </rPr>
      <t xml:space="preserve">o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</si>
  <si>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 </t>
    </r>
    <r>
      <rPr>
        <b/>
        <sz val="10"/>
        <rFont val="Arial"/>
        <family val="2"/>
      </rPr>
      <t>=</t>
    </r>
  </si>
  <si>
    <t>TI =</t>
  </si>
  <si>
    <t>Sisäilman suhteellinen</t>
  </si>
  <si>
    <t>kosteus%</t>
  </si>
  <si>
    <t>TI  %</t>
  </si>
  <si>
    <r>
      <t xml:space="preserve">Sisäpinnan kastepistelämpötila (RH 100%) em. arvoilla on +9 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C.</t>
    </r>
  </si>
  <si>
    <t>Mitatut arvot (m)</t>
  </si>
  <si>
    <t>Laboratorioinsinööri</t>
  </si>
  <si>
    <t>Rakennustekniikka</t>
  </si>
  <si>
    <t>Tekniikka ja Liikenne</t>
  </si>
  <si>
    <t>Kosteus %</t>
  </si>
  <si>
    <t>Kastepistelämpötila</t>
  </si>
  <si>
    <t>Absoluuttinen kosteus</t>
  </si>
  <si>
    <t>Sisäpintojen indeksilämpötilat</t>
  </si>
  <si>
    <t xml:space="preserve">          TI = 60 - 65 %</t>
  </si>
  <si>
    <t xml:space="preserve">          TI &lt; 70 %</t>
  </si>
  <si>
    <t xml:space="preserve">          TI &lt; 60 %</t>
  </si>
  <si>
    <t xml:space="preserve">          TI = 65 - 75 %</t>
  </si>
  <si>
    <t xml:space="preserve">          TI &gt; 75 %</t>
  </si>
  <si>
    <t>Mitattu ulkolämpötila</t>
  </si>
  <si>
    <t>TI</t>
  </si>
  <si>
    <t>Mitattu sisälämpötila (vakio)</t>
  </si>
  <si>
    <r>
      <t>Seinän pintalämpötila</t>
    </r>
    <r>
      <rPr>
        <b/>
        <vertAlign val="superscript"/>
        <sz val="10"/>
        <rFont val="Arial"/>
        <family val="2"/>
      </rPr>
      <t xml:space="preserve"> 3)</t>
    </r>
  </si>
  <si>
    <r>
      <t>Lattian pintalämpötila</t>
    </r>
    <r>
      <rPr>
        <b/>
        <vertAlign val="superscript"/>
        <sz val="10"/>
        <rFont val="Arial"/>
        <family val="2"/>
      </rPr>
      <t xml:space="preserve"> 3)</t>
    </r>
  </si>
  <si>
    <r>
      <t>Huoneilma lämpötila</t>
    </r>
    <r>
      <rPr>
        <vertAlign val="superscript"/>
        <sz val="10"/>
        <rFont val="Arial"/>
        <family val="2"/>
      </rPr>
      <t xml:space="preserve"> 1)</t>
    </r>
  </si>
  <si>
    <t>Lämpötilojen ja lämpötilaindeksien ohjeellisia arvoja (em. arvoilla)</t>
  </si>
  <si>
    <t>Tarkat</t>
  </si>
  <si>
    <t>Välttävä taso</t>
  </si>
  <si>
    <t>Hyvä taso</t>
  </si>
  <si>
    <t>Välttävä</t>
  </si>
  <si>
    <r>
      <t>T</t>
    </r>
    <r>
      <rPr>
        <b/>
        <vertAlign val="subscript"/>
        <sz val="10"/>
        <rFont val="Arial"/>
        <family val="2"/>
      </rPr>
      <t>o</t>
    </r>
  </si>
  <si>
    <r>
      <t>T</t>
    </r>
    <r>
      <rPr>
        <b/>
        <vertAlign val="subscript"/>
        <sz val="10"/>
        <rFont val="Arial"/>
        <family val="2"/>
      </rPr>
      <t>i m</t>
    </r>
    <r>
      <rPr>
        <b/>
        <sz val="10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</si>
  <si>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i m </t>
    </r>
    <r>
      <rPr>
        <b/>
        <sz val="12"/>
        <rFont val="Arial"/>
        <family val="2"/>
      </rPr>
      <t>=</t>
    </r>
  </si>
  <si>
    <r>
      <t>o</t>
    </r>
    <r>
      <rPr>
        <b/>
        <sz val="12"/>
        <rFont val="Arial"/>
        <family val="2"/>
      </rPr>
      <t>C</t>
    </r>
  </si>
  <si>
    <r>
      <t>Rh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</si>
  <si>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T</t>
    </r>
    <r>
      <rPr>
        <b/>
        <vertAlign val="subscript"/>
        <sz val="12"/>
        <rFont val="Arial"/>
        <family val="2"/>
      </rPr>
      <t xml:space="preserve">di m </t>
    </r>
    <r>
      <rPr>
        <b/>
        <sz val="12"/>
        <rFont val="Arial"/>
        <family val="2"/>
      </rPr>
      <t>=</t>
    </r>
  </si>
  <si>
    <r>
      <t>Abs</t>
    </r>
    <r>
      <rPr>
        <b/>
        <vertAlign val="subscript"/>
        <sz val="12"/>
        <rFont val="Arial"/>
        <family val="2"/>
      </rPr>
      <t>i m</t>
    </r>
    <r>
      <rPr>
        <b/>
        <sz val="12"/>
        <rFont val="Arial"/>
        <family val="2"/>
      </rPr>
      <t xml:space="preserve"> =</t>
    </r>
  </si>
  <si>
    <r>
      <t>g/m</t>
    </r>
    <r>
      <rPr>
        <b/>
        <vertAlign val="superscript"/>
        <sz val="12"/>
        <rFont val="Arial"/>
        <family val="2"/>
      </rPr>
      <t>3</t>
    </r>
  </si>
  <si>
    <r>
      <t>T</t>
    </r>
    <r>
      <rPr>
        <b/>
        <vertAlign val="subscript"/>
        <sz val="12"/>
        <rFont val="Arial"/>
        <family val="2"/>
      </rPr>
      <t xml:space="preserve">o m </t>
    </r>
    <r>
      <rPr>
        <b/>
        <sz val="12"/>
        <rFont val="Arial"/>
        <family val="2"/>
      </rPr>
      <t>=</t>
    </r>
  </si>
  <si>
    <r>
      <t>T</t>
    </r>
    <r>
      <rPr>
        <b/>
        <vertAlign val="subscript"/>
        <sz val="12"/>
        <rFont val="Arial"/>
        <family val="2"/>
      </rPr>
      <t xml:space="preserve">sp m </t>
    </r>
    <r>
      <rPr>
        <b/>
        <sz val="12"/>
        <rFont val="Arial"/>
        <family val="2"/>
      </rPr>
      <t>=</t>
    </r>
  </si>
  <si>
    <r>
      <t>VTT Rakennus- ja Yhdyskuntatekniikka</t>
    </r>
    <r>
      <rPr>
        <sz val="12"/>
        <rFont val="Arial"/>
        <family val="2"/>
      </rPr>
      <t xml:space="preserve"> on käyttänyt lämpötilaindeksin arvoa 70% analysoidessaan nurkkia, reunoja ja liitoksia. </t>
    </r>
  </si>
  <si>
    <r>
      <t>TI = (T</t>
    </r>
    <r>
      <rPr>
        <b/>
        <vertAlign val="subscript"/>
        <sz val="12"/>
        <rFont val="Arial"/>
        <family val="2"/>
      </rPr>
      <t>sp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)/(T</t>
    </r>
    <r>
      <rPr>
        <b/>
        <vertAlign val="subscript"/>
        <sz val="12"/>
        <rFont val="Arial"/>
        <family val="2"/>
      </rPr>
      <t>i</t>
    </r>
    <r>
      <rPr>
        <b/>
        <sz val="12"/>
        <rFont val="Arial"/>
        <family val="2"/>
      </rPr>
      <t>-T</t>
    </r>
    <r>
      <rPr>
        <b/>
        <vertAlign val="subscript"/>
        <sz val="12"/>
        <rFont val="Arial"/>
        <family val="2"/>
      </rPr>
      <t>o</t>
    </r>
    <r>
      <rPr>
        <b/>
        <sz val="12"/>
        <rFont val="Arial"/>
        <family val="2"/>
      </rPr>
      <t>)x100%</t>
    </r>
  </si>
  <si>
    <t xml:space="preserve">                                                                                                  Kuvitteltuja ulkolämpötiloja</t>
  </si>
  <si>
    <t xml:space="preserve">                                                                        Suuntaa-antavia sisäpintojen indeksilämpötiloja</t>
  </si>
  <si>
    <t>Sosiaali- ja terveysministeriön oppaasta 2003:1</t>
  </si>
  <si>
    <t>Asumisterveysohjeen mukaan:</t>
  </si>
  <si>
    <t>Asunto</t>
  </si>
  <si>
    <t>Muu oleskelutila</t>
  </si>
  <si>
    <r>
      <t>Taulukko 1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0"/>
      </rPr>
      <t>:n arvoja:</t>
    </r>
  </si>
  <si>
    <t>Rakenteissa on lämpöviihtyvyyttä haittaavia lämpöteknisiä puutteita.</t>
  </si>
  <si>
    <t>( Mitattu oleskeluvyöhykkeeltä. )</t>
  </si>
  <si>
    <r>
      <t>T</t>
    </r>
    <r>
      <rPr>
        <b/>
        <vertAlign val="subscript"/>
        <sz val="10"/>
        <rFont val="Arial"/>
        <family val="2"/>
      </rPr>
      <t xml:space="preserve">sp,seinä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</si>
  <si>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sp,ap/yp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</si>
  <si>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sp,ap/seinä </t>
    </r>
    <r>
      <rPr>
        <b/>
        <sz val="10"/>
        <rFont val="Arial"/>
        <family val="2"/>
      </rPr>
      <t>=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</si>
  <si>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U</t>
    </r>
  </si>
  <si>
    <r>
      <t>T</t>
    </r>
    <r>
      <rPr>
        <b/>
        <vertAlign val="subscript"/>
        <sz val="10"/>
        <rFont val="Arial"/>
        <family val="2"/>
      </rPr>
      <t xml:space="preserve">i </t>
    </r>
    <r>
      <rPr>
        <b/>
        <sz val="10"/>
        <rFont val="Arial"/>
        <family val="2"/>
      </rPr>
      <t>- m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x ( T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-T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2"/>
      </rPr>
      <t xml:space="preserve"> ) x k</t>
    </r>
  </si>
  <si>
    <t>Korjattava.</t>
  </si>
  <si>
    <t>Ei korjaustarvetta.</t>
  </si>
  <si>
    <r>
      <t xml:space="preserve">Terveysriskejä ja -vaaroja </t>
    </r>
    <r>
      <rPr>
        <sz val="12"/>
        <rFont val="Arial"/>
        <family val="2"/>
      </rPr>
      <t xml:space="preserve">(vrt. Taulukko 1 </t>
    </r>
    <r>
      <rPr>
        <vertAlign val="superscript"/>
        <sz val="12"/>
        <rFont val="Arial"/>
        <family val="2"/>
      </rPr>
      <t>*</t>
    </r>
    <r>
      <rPr>
        <sz val="12"/>
        <rFont val="Arial"/>
        <family val="2"/>
      </rPr>
      <t>).</t>
    </r>
  </si>
  <si>
    <t>Yksityiskohdat / rakenteet täytyy tarkistaa, mahdollisuus terveysvaaralle tai rakenneriskille, todennäköinen rakennevirhe.</t>
  </si>
  <si>
    <t>Normaali tilanne.</t>
  </si>
  <si>
    <t>Ilmeinen rakenteellinen tekovika tai -virhe (lämpösilta, lämmöneristys työvirhe jne.), virheitä tai puutteita rakenteissa.</t>
  </si>
  <si>
    <r>
      <t>Ei täytä</t>
    </r>
    <r>
      <rPr>
        <sz val="10"/>
        <rFont val="Arial"/>
        <family val="0"/>
      </rPr>
      <t xml:space="preserve"> asumisterveydelle asetettuja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vaatimuksia</t>
    </r>
  </si>
  <si>
    <t>Lämpötilan mittauskohta</t>
  </si>
  <si>
    <r>
      <t>Korjattava, jos</t>
    </r>
    <r>
      <rPr>
        <sz val="10"/>
        <rFont val="Arial"/>
        <family val="0"/>
      </rPr>
      <t xml:space="preserve"> se on </t>
    </r>
    <r>
      <rPr>
        <b/>
        <sz val="10"/>
        <rFont val="Arial"/>
        <family val="2"/>
      </rPr>
      <t>kohtuullisin kustannuksin</t>
    </r>
    <r>
      <rPr>
        <sz val="10"/>
        <rFont val="Arial"/>
        <family val="0"/>
      </rPr>
      <t xml:space="preserve"> toteutettavissa ja on tilan </t>
    </r>
    <r>
      <rPr>
        <b/>
        <sz val="10"/>
        <rFont val="Arial"/>
        <family val="2"/>
      </rPr>
      <t>käyttötarkoitus huomioiden välttämätöntä</t>
    </r>
    <r>
      <rPr>
        <sz val="10"/>
        <rFont val="Arial"/>
        <family val="0"/>
      </rPr>
      <t>.</t>
    </r>
  </si>
  <si>
    <r>
      <t>Tarkistettava</t>
    </r>
    <r>
      <rPr>
        <sz val="10"/>
        <rFont val="Arial"/>
        <family val="0"/>
      </rPr>
      <t xml:space="preserve"> rakenteen kosteustekninen toiminta tai lisätutkimuksia.</t>
    </r>
  </si>
  <si>
    <r>
      <t xml:space="preserve">mutta </t>
    </r>
    <r>
      <rPr>
        <b/>
        <sz val="10"/>
        <rFont val="Arial"/>
        <family val="2"/>
      </rPr>
      <t>ei</t>
    </r>
    <r>
      <rPr>
        <sz val="10"/>
        <rFont val="Arial"/>
        <family val="0"/>
      </rPr>
      <t xml:space="preserve"> täytä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vaatimuksia ( rakennusmääräysten mukaista).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</si>
  <si>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välttävän</t>
    </r>
    <r>
      <rPr>
        <sz val="10"/>
        <rFont val="Arial"/>
        <family val="0"/>
      </rPr>
      <t xml:space="preserve"> tason vaatimuksen, </t>
    </r>
  </si>
  <si>
    <r>
      <t xml:space="preserve">mutta </t>
    </r>
    <r>
      <rPr>
        <b/>
        <sz val="10"/>
        <rFont val="Arial"/>
        <family val="2"/>
      </rPr>
      <t>piilee</t>
    </r>
    <r>
      <rPr>
        <sz val="10"/>
        <rFont val="Arial"/>
        <family val="0"/>
      </rPr>
      <t xml:space="preserve"> tilan käyttötarkoitus huomioiden </t>
    </r>
    <r>
      <rPr>
        <b/>
        <sz val="10"/>
        <rFont val="Arial"/>
        <family val="2"/>
      </rPr>
      <t>kosteus- ja lämpöteknisen</t>
    </r>
    <r>
      <rPr>
        <sz val="10"/>
        <rFont val="Arial"/>
        <family val="0"/>
      </rPr>
      <t xml:space="preserve"> toiminnan riski.</t>
    </r>
  </si>
  <si>
    <r>
      <t>Täyttää</t>
    </r>
    <r>
      <rPr>
        <sz val="10"/>
        <rFont val="Arial"/>
        <family val="0"/>
      </rPr>
      <t xml:space="preserve"> asumisterveydelle asetetun </t>
    </r>
    <r>
      <rPr>
        <b/>
        <sz val="10"/>
        <rFont val="Arial"/>
        <family val="2"/>
      </rPr>
      <t>hyvän</t>
    </r>
    <r>
      <rPr>
        <sz val="10"/>
        <rFont val="Arial"/>
        <family val="0"/>
      </rPr>
      <t xml:space="preserve"> tason vaatimuksen, </t>
    </r>
  </si>
  <si>
    <t xml:space="preserve">  Laskennalliset (minimi)arvot pintalämpötiloille lämpökuvaushetkellä:  </t>
  </si>
  <si>
    <r>
      <t>Nykyään VTT suosittelee</t>
    </r>
    <r>
      <rPr>
        <sz val="12"/>
        <rFont val="Arial"/>
        <family val="2"/>
      </rPr>
      <t xml:space="preserve"> käytettäväksi seuraavia alustavia vertailuarvoja rakennusten lämpötilajakauman kuvaukseen. ( 2003 alkaen. )</t>
    </r>
  </si>
  <si>
    <t>RakMK C3  ( 1985 )</t>
  </si>
  <si>
    <t>RakMK C3  ( 2003 )</t>
  </si>
  <si>
    <t>KORJAUSLUOKKA 1.   (KL1)</t>
  </si>
  <si>
    <t>KORJAUSLUOKKA 2.   (KL2)</t>
  </si>
  <si>
    <t>KORJAUSLUOKKA 3.   (KL3)</t>
  </si>
  <si>
    <t>KORJAUSLUOKKA 4.   (KL4)</t>
  </si>
  <si>
    <t>Sisäilmaohjeen mukaan:</t>
  </si>
  <si>
    <t>Sosiaali- ja terveysministeriön oppaasta 1997:1</t>
  </si>
  <si>
    <t>Tyydyttävä taso</t>
  </si>
  <si>
    <t>klo</t>
  </si>
  <si>
    <r>
      <t>T</t>
    </r>
    <r>
      <rPr>
        <b/>
        <vertAlign val="subscript"/>
        <sz val="10"/>
        <rFont val="Arial"/>
        <family val="2"/>
      </rPr>
      <t>sp,seinä</t>
    </r>
  </si>
  <si>
    <r>
      <t>T</t>
    </r>
    <r>
      <rPr>
        <b/>
        <vertAlign val="subscript"/>
        <sz val="10"/>
        <rFont val="Arial"/>
        <family val="2"/>
      </rPr>
      <t>sp,ap/yp</t>
    </r>
  </si>
  <si>
    <r>
      <t>T</t>
    </r>
    <r>
      <rPr>
        <b/>
        <vertAlign val="subscript"/>
        <sz val="10"/>
        <rFont val="Arial"/>
        <family val="2"/>
      </rPr>
      <t>sp,ap/seinä</t>
    </r>
  </si>
  <si>
    <t xml:space="preserve">  Laskennalliset (minimi)arvot
sisäpintalämpötiloille:  </t>
  </si>
  <si>
    <t>Lämpökuvauksia vuodesta 1994 asti.</t>
  </si>
  <si>
    <t>Tapani Järvenpää,  RI</t>
  </si>
  <si>
    <t>ITC, Certified Infrared Thermographer Level 1</t>
  </si>
  <si>
    <t>Kohde RL115 2005:</t>
  </si>
  <si>
    <r>
      <t>Vantaan kaupunki</t>
    </r>
    <r>
      <rPr>
        <b/>
        <sz val="10"/>
        <rFont val="Arial"/>
        <family val="2"/>
      </rPr>
      <t>: Hakunilan uimahalli, KUNTOS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</si>
</sst>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0"/>
    <numFmt numFmtId="167" formatCode="0.00000"/>
    <numFmt numFmtId="168" formatCode="0.0000"/>
  </numFmts>
  <fonts count="2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.75"/>
      <name val="Arial"/>
      <family val="0"/>
    </font>
    <font>
      <b/>
      <sz val="9.75"/>
      <name val="Arial"/>
      <family val="0"/>
    </font>
    <font>
      <vertAlign val="superscript"/>
      <sz val="10"/>
      <name val="Arial"/>
      <family val="2"/>
    </font>
    <font>
      <b/>
      <vertAlign val="superscript"/>
      <sz val="8"/>
      <name val="Tahoma"/>
      <family val="2"/>
    </font>
    <font>
      <b/>
      <sz val="11.75"/>
      <name val="Arial"/>
      <family val="0"/>
    </font>
    <font>
      <b/>
      <sz val="9"/>
      <name val="Arial"/>
      <family val="0"/>
    </font>
    <font>
      <b/>
      <vertAlign val="subscript"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b/>
      <sz val="12"/>
      <color indexed="10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0.25"/>
      <name val="Arial"/>
      <family val="0"/>
    </font>
    <font>
      <b/>
      <sz val="11"/>
      <name val="Arial"/>
      <family val="0"/>
    </font>
    <font>
      <sz val="15.75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Alignment="1">
      <alignment/>
    </xf>
    <xf numFmtId="0" fontId="0" fillId="0" borderId="7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164" fontId="1" fillId="0" borderId="1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164" fontId="1" fillId="0" borderId="12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1" fillId="2" borderId="22" xfId="0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24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right"/>
    </xf>
    <xf numFmtId="0" fontId="1" fillId="0" borderId="28" xfId="0" applyFont="1" applyBorder="1" applyAlignment="1">
      <alignment horizontal="right"/>
    </xf>
    <xf numFmtId="164" fontId="1" fillId="2" borderId="5" xfId="0" applyNumberFormat="1" applyFont="1" applyFill="1" applyBorder="1" applyAlignment="1">
      <alignment/>
    </xf>
    <xf numFmtId="0" fontId="4" fillId="2" borderId="14" xfId="0" applyFont="1" applyFill="1" applyBorder="1" applyAlignment="1">
      <alignment/>
    </xf>
    <xf numFmtId="164" fontId="1" fillId="2" borderId="2" xfId="0" applyNumberFormat="1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2" fillId="3" borderId="0" xfId="0" applyFont="1" applyFill="1" applyAlignment="1">
      <alignment horizontal="left"/>
    </xf>
    <xf numFmtId="164" fontId="2" fillId="3" borderId="2" xfId="0" applyNumberFormat="1" applyFont="1" applyFill="1" applyBorder="1" applyAlignment="1">
      <alignment/>
    </xf>
    <xf numFmtId="0" fontId="15" fillId="3" borderId="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5" fillId="0" borderId="8" xfId="0" applyFont="1" applyBorder="1" applyAlignment="1">
      <alignment/>
    </xf>
    <xf numFmtId="0" fontId="15" fillId="0" borderId="0" xfId="0" applyFont="1" applyBorder="1" applyAlignment="1">
      <alignment/>
    </xf>
    <xf numFmtId="0" fontId="2" fillId="4" borderId="0" xfId="0" applyFont="1" applyFill="1" applyAlignment="1">
      <alignment horizontal="left"/>
    </xf>
    <xf numFmtId="164" fontId="2" fillId="4" borderId="2" xfId="0" applyNumberFormat="1" applyFont="1" applyFill="1" applyBorder="1" applyAlignment="1">
      <alignment/>
    </xf>
    <xf numFmtId="0" fontId="15" fillId="4" borderId="8" xfId="0" applyFont="1" applyFill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32" xfId="0" applyNumberFormat="1" applyFont="1" applyBorder="1" applyAlignment="1">
      <alignment/>
    </xf>
    <xf numFmtId="9" fontId="2" fillId="0" borderId="0" xfId="16" applyFont="1" applyAlignment="1">
      <alignment/>
    </xf>
    <xf numFmtId="0" fontId="2" fillId="5" borderId="0" xfId="0" applyFont="1" applyFill="1" applyAlignment="1">
      <alignment horizontal="lef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0" fillId="0" borderId="2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left"/>
    </xf>
    <xf numFmtId="164" fontId="2" fillId="0" borderId="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8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5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4" fontId="1" fillId="0" borderId="10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0" fillId="0" borderId="0" xfId="0" applyFont="1" applyAlignment="1">
      <alignment/>
    </xf>
    <xf numFmtId="164" fontId="1" fillId="4" borderId="40" xfId="0" applyNumberFormat="1" applyFont="1" applyFill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164" fontId="2" fillId="0" borderId="11" xfId="0" applyNumberFormat="1" applyFont="1" applyBorder="1" applyAlignment="1">
      <alignment/>
    </xf>
    <xf numFmtId="0" fontId="15" fillId="0" borderId="30" xfId="0" applyFont="1" applyBorder="1" applyAlignment="1">
      <alignment/>
    </xf>
    <xf numFmtId="164" fontId="2" fillId="0" borderId="43" xfId="0" applyNumberFormat="1" applyFont="1" applyBorder="1" applyAlignment="1">
      <alignment/>
    </xf>
    <xf numFmtId="0" fontId="15" fillId="0" borderId="17" xfId="0" applyFont="1" applyBorder="1" applyAlignment="1">
      <alignment/>
    </xf>
    <xf numFmtId="164" fontId="2" fillId="0" borderId="44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0" fillId="5" borderId="45" xfId="0" applyFill="1" applyBorder="1" applyAlignment="1">
      <alignment/>
    </xf>
    <xf numFmtId="0" fontId="0" fillId="5" borderId="46" xfId="0" applyFill="1" applyBorder="1" applyAlignment="1">
      <alignment/>
    </xf>
    <xf numFmtId="0" fontId="0" fillId="5" borderId="0" xfId="0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23" xfId="0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0" fillId="6" borderId="0" xfId="0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6" xfId="0" applyFill="1" applyBorder="1" applyAlignment="1">
      <alignment/>
    </xf>
    <xf numFmtId="0" fontId="0" fillId="6" borderId="23" xfId="0" applyFill="1" applyBorder="1" applyAlignment="1">
      <alignment/>
    </xf>
    <xf numFmtId="0" fontId="18" fillId="0" borderId="0" xfId="0" applyFont="1" applyFill="1" applyAlignment="1">
      <alignment/>
    </xf>
    <xf numFmtId="164" fontId="1" fillId="0" borderId="49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41" xfId="0" applyNumberFormat="1" applyFont="1" applyFill="1" applyBorder="1" applyAlignment="1">
      <alignment horizontal="center"/>
    </xf>
    <xf numFmtId="0" fontId="1" fillId="7" borderId="40" xfId="0" applyFont="1" applyFill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64" fontId="0" fillId="0" borderId="52" xfId="0" applyNumberFormat="1" applyFont="1" applyBorder="1" applyAlignment="1">
      <alignment horizontal="center"/>
    </xf>
    <xf numFmtId="164" fontId="1" fillId="7" borderId="40" xfId="0" applyNumberFormat="1" applyFont="1" applyFill="1" applyBorder="1" applyAlignment="1">
      <alignment horizontal="center"/>
    </xf>
    <xf numFmtId="164" fontId="0" fillId="0" borderId="53" xfId="0" applyNumberFormat="1" applyFont="1" applyBorder="1" applyAlignment="1">
      <alignment horizontal="center"/>
    </xf>
    <xf numFmtId="164" fontId="1" fillId="0" borderId="52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1" fillId="0" borderId="36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8" borderId="40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164" fontId="2" fillId="8" borderId="40" xfId="0" applyNumberFormat="1" applyFont="1" applyFill="1" applyBorder="1" applyAlignment="1">
      <alignment/>
    </xf>
    <xf numFmtId="164" fontId="2" fillId="0" borderId="49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2" fillId="7" borderId="40" xfId="0" applyFont="1" applyFill="1" applyBorder="1" applyAlignment="1">
      <alignment/>
    </xf>
    <xf numFmtId="164" fontId="2" fillId="0" borderId="41" xfId="0" applyNumberFormat="1" applyFont="1" applyFill="1" applyBorder="1" applyAlignment="1">
      <alignment/>
    </xf>
    <xf numFmtId="164" fontId="2" fillId="7" borderId="40" xfId="0" applyNumberFormat="1" applyFont="1" applyFill="1" applyBorder="1" applyAlignment="1">
      <alignment/>
    </xf>
    <xf numFmtId="164" fontId="2" fillId="0" borderId="49" xfId="0" applyNumberFormat="1" applyFont="1" applyFill="1" applyBorder="1" applyAlignment="1">
      <alignment/>
    </xf>
    <xf numFmtId="164" fontId="2" fillId="0" borderId="42" xfId="0" applyNumberFormat="1" applyFont="1" applyFill="1" applyBorder="1" applyAlignment="1">
      <alignment/>
    </xf>
    <xf numFmtId="164" fontId="1" fillId="0" borderId="2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40" xfId="0" applyFont="1" applyBorder="1" applyAlignment="1">
      <alignment/>
    </xf>
    <xf numFmtId="164" fontId="1" fillId="0" borderId="40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0" borderId="36" xfId="0" applyNumberFormat="1" applyBorder="1" applyAlignment="1">
      <alignment/>
    </xf>
    <xf numFmtId="164" fontId="1" fillId="2" borderId="36" xfId="0" applyNumberFormat="1" applyFont="1" applyFill="1" applyBorder="1" applyAlignment="1">
      <alignment horizontal="center"/>
    </xf>
    <xf numFmtId="164" fontId="1" fillId="2" borderId="2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/>
    </xf>
    <xf numFmtId="0" fontId="1" fillId="2" borderId="2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4" fontId="1" fillId="0" borderId="48" xfId="0" applyNumberFormat="1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55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4" borderId="56" xfId="0" applyNumberFormat="1" applyFont="1" applyFill="1" applyBorder="1" applyAlignment="1">
      <alignment horizontal="center"/>
    </xf>
    <xf numFmtId="164" fontId="0" fillId="0" borderId="57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29" xfId="0" applyFont="1" applyBorder="1" applyAlignment="1">
      <alignment horizontal="right" textRotation="90"/>
    </xf>
    <xf numFmtId="0" fontId="1" fillId="0" borderId="6" xfId="0" applyFont="1" applyBorder="1" applyAlignment="1">
      <alignment horizontal="right" textRotation="90"/>
    </xf>
    <xf numFmtId="0" fontId="1" fillId="0" borderId="23" xfId="0" applyFont="1" applyBorder="1" applyAlignment="1">
      <alignment horizontal="right" textRotation="90"/>
    </xf>
    <xf numFmtId="0" fontId="1" fillId="0" borderId="27" xfId="0" applyFont="1" applyFill="1" applyBorder="1" applyAlignment="1">
      <alignment horizontal="center" textRotation="90"/>
    </xf>
    <xf numFmtId="164" fontId="0" fillId="0" borderId="36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36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0" fillId="0" borderId="57" xfId="0" applyNumberFormat="1" applyBorder="1" applyAlignment="1">
      <alignment horizontal="center"/>
    </xf>
    <xf numFmtId="164" fontId="0" fillId="0" borderId="58" xfId="0" applyNumberFormat="1" applyFont="1" applyBorder="1" applyAlignment="1">
      <alignment horizontal="center"/>
    </xf>
    <xf numFmtId="164" fontId="0" fillId="0" borderId="59" xfId="0" applyNumberFormat="1" applyFont="1" applyBorder="1" applyAlignment="1">
      <alignment horizontal="center"/>
    </xf>
    <xf numFmtId="164" fontId="0" fillId="0" borderId="60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164" fontId="0" fillId="0" borderId="58" xfId="0" applyNumberFormat="1" applyFont="1" applyFill="1" applyBorder="1" applyAlignment="1">
      <alignment horizontal="center"/>
    </xf>
    <xf numFmtId="164" fontId="0" fillId="0" borderId="60" xfId="0" applyNumberFormat="1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35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/>
    </xf>
    <xf numFmtId="164" fontId="2" fillId="2" borderId="43" xfId="0" applyNumberFormat="1" applyFont="1" applyFill="1" applyBorder="1" applyAlignment="1">
      <alignment/>
    </xf>
    <xf numFmtId="164" fontId="2" fillId="2" borderId="44" xfId="0" applyNumberFormat="1" applyFont="1" applyFill="1" applyBorder="1" applyAlignment="1">
      <alignment/>
    </xf>
    <xf numFmtId="164" fontId="1" fillId="2" borderId="31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61" xfId="0" applyNumberFormat="1" applyFont="1" applyFill="1" applyBorder="1" applyAlignment="1">
      <alignment horizontal="center"/>
    </xf>
    <xf numFmtId="164" fontId="2" fillId="9" borderId="11" xfId="0" applyNumberFormat="1" applyFont="1" applyFill="1" applyBorder="1" applyAlignment="1">
      <alignment/>
    </xf>
    <xf numFmtId="164" fontId="2" fillId="9" borderId="43" xfId="0" applyNumberFormat="1" applyFont="1" applyFill="1" applyBorder="1" applyAlignment="1">
      <alignment/>
    </xf>
    <xf numFmtId="164" fontId="2" fillId="9" borderId="44" xfId="0" applyNumberFormat="1" applyFont="1" applyFill="1" applyBorder="1" applyAlignment="1">
      <alignment/>
    </xf>
    <xf numFmtId="164" fontId="1" fillId="9" borderId="31" xfId="0" applyNumberFormat="1" applyFont="1" applyFill="1" applyBorder="1" applyAlignment="1">
      <alignment horizontal="center"/>
    </xf>
    <xf numFmtId="164" fontId="1" fillId="9" borderId="32" xfId="0" applyNumberFormat="1" applyFont="1" applyFill="1" applyBorder="1" applyAlignment="1">
      <alignment horizontal="center"/>
    </xf>
    <xf numFmtId="164" fontId="1" fillId="9" borderId="61" xfId="0" applyNumberFormat="1" applyFont="1" applyFill="1" applyBorder="1" applyAlignment="1">
      <alignment horizontal="center"/>
    </xf>
    <xf numFmtId="0" fontId="0" fillId="0" borderId="62" xfId="0" applyBorder="1" applyAlignment="1">
      <alignment/>
    </xf>
    <xf numFmtId="0" fontId="15" fillId="0" borderId="6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64" xfId="0" applyFont="1" applyBorder="1" applyAlignment="1">
      <alignment horizontal="center" textRotation="90"/>
    </xf>
    <xf numFmtId="0" fontId="0" fillId="0" borderId="66" xfId="0" applyBorder="1" applyAlignment="1">
      <alignment/>
    </xf>
    <xf numFmtId="0" fontId="0" fillId="0" borderId="28" xfId="0" applyBorder="1" applyAlignment="1">
      <alignment/>
    </xf>
    <xf numFmtId="0" fontId="0" fillId="0" borderId="55" xfId="0" applyBorder="1" applyAlignment="1">
      <alignment/>
    </xf>
    <xf numFmtId="0" fontId="1" fillId="0" borderId="63" xfId="0" applyFont="1" applyBorder="1" applyAlignment="1">
      <alignment horizontal="center" textRotation="90"/>
    </xf>
    <xf numFmtId="0" fontId="1" fillId="0" borderId="67" xfId="0" applyFont="1" applyBorder="1" applyAlignment="1">
      <alignment horizontal="center" textRotation="90"/>
    </xf>
    <xf numFmtId="0" fontId="1" fillId="0" borderId="47" xfId="0" applyFont="1" applyBorder="1" applyAlignment="1">
      <alignment horizontal="center" textRotation="90"/>
    </xf>
    <xf numFmtId="0" fontId="1" fillId="0" borderId="68" xfId="0" applyFont="1" applyBorder="1" applyAlignment="1">
      <alignment horizontal="center" textRotation="90"/>
    </xf>
    <xf numFmtId="20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0" borderId="56" xfId="0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61"/>
          <c:w val="0.90225"/>
          <c:h val="0.834"/>
        </c:manualLayout>
      </c:layout>
      <c:lineChart>
        <c:grouping val="standard"/>
        <c:varyColors val="0"/>
        <c:ser>
          <c:idx val="7"/>
          <c:order val="0"/>
          <c:tx>
            <c:strRef>
              <c:f>'TI Asumisterveysohje 2003'!$D$42</c:f>
              <c:strCache>
                <c:ptCount val="1"/>
                <c:pt idx="0">
                  <c:v>92,3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2003'!$D$43:$D$78</c:f>
              <c:numCache/>
            </c:numRef>
          </c:val>
          <c:smooth val="0"/>
        </c:ser>
        <c:ser>
          <c:idx val="0"/>
          <c:order val="1"/>
          <c:tx>
            <c:strRef>
              <c:f>'TI Asumisterveysohje 2003'!$E$42</c:f>
              <c:strCache>
                <c:ptCount val="1"/>
                <c:pt idx="0">
                  <c:v>88,5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2003'!$E$43:$E$78</c:f>
              <c:numCache/>
            </c:numRef>
          </c:val>
          <c:smooth val="0"/>
        </c:ser>
        <c:ser>
          <c:idx val="1"/>
          <c:order val="2"/>
          <c:tx>
            <c:strRef>
              <c:f>'TI Asumisterveysohje 2003'!$F$42</c:f>
              <c:strCache>
                <c:ptCount val="1"/>
                <c:pt idx="0">
                  <c:v>80,8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2003'!$F$43:$F$78</c:f>
              <c:numCache/>
            </c:numRef>
          </c:val>
          <c:smooth val="0"/>
        </c:ser>
        <c:ser>
          <c:idx val="2"/>
          <c:order val="3"/>
          <c:tx>
            <c:strRef>
              <c:f>'TI Asumisterveysohje 2003'!$G$42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2003'!$G$43:$G$78</c:f>
              <c:numCache/>
            </c:numRef>
          </c:val>
          <c:smooth val="0"/>
        </c:ser>
        <c:ser>
          <c:idx val="3"/>
          <c:order val="4"/>
          <c:tx>
            <c:strRef>
              <c:f>'TI Asumisterveysohje 2003'!$H$42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2003'!$H$43:$H$78</c:f>
              <c:numCache/>
            </c:numRef>
          </c:val>
          <c:smooth val="0"/>
        </c:ser>
        <c:ser>
          <c:idx val="4"/>
          <c:order val="5"/>
          <c:tx>
            <c:strRef>
              <c:f>'TI Asumisterveysohje 2003'!$I$42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Asumisterveysohje 2003'!$C$43:$C$78</c:f>
              <c:numCache/>
            </c:numRef>
          </c:cat>
          <c:val>
            <c:numRef>
              <c:f>'TI Asumisterveysohje 2003'!$I$43:$I$78</c:f>
              <c:numCache/>
            </c:numRef>
          </c:val>
          <c:smooth val="0"/>
        </c:ser>
        <c:ser>
          <c:idx val="5"/>
          <c:order val="6"/>
          <c:tx>
            <c:strRef>
              <c:f>'TI Asumisterveysohje 2003'!$J$42</c:f>
              <c:strCache>
                <c:ptCount val="1"/>
                <c:pt idx="0">
                  <c:v>61,5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2003'!$J$43:$J$78</c:f>
              <c:numCache/>
            </c:numRef>
          </c:val>
          <c:smooth val="0"/>
        </c:ser>
        <c:ser>
          <c:idx val="6"/>
          <c:order val="7"/>
          <c:tx>
            <c:strRef>
              <c:f>'TI Asumisterveysohje 2003'!$K$42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Asumisterveysohje 2003'!$C$43:$C$78</c:f>
              <c:numCache/>
            </c:numRef>
          </c:cat>
          <c:val>
            <c:numRef>
              <c:f>'TI Asumisterveysohje 2003'!$K$43:$K$78</c:f>
              <c:numCache/>
            </c:numRef>
          </c:val>
          <c:smooth val="0"/>
        </c:ser>
        <c:marker val="1"/>
        <c:axId val="6819020"/>
        <c:axId val="61371181"/>
      </c:lineChart>
      <c:catAx>
        <c:axId val="681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1371181"/>
        <c:crosses val="autoZero"/>
        <c:auto val="1"/>
        <c:lblOffset val="100"/>
        <c:tickLblSkip val="5"/>
        <c:noMultiLvlLbl val="0"/>
      </c:catAx>
      <c:valAx>
        <c:axId val="6137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19020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2"/>
          <c:y val="0.97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Lämpötilakäyrät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08525"/>
          <c:w val="0.92525"/>
          <c:h val="0.79875"/>
        </c:manualLayout>
      </c:layout>
      <c:lineChart>
        <c:grouping val="standard"/>
        <c:varyColors val="0"/>
        <c:ser>
          <c:idx val="7"/>
          <c:order val="0"/>
          <c:tx>
            <c:strRef>
              <c:f>'RakMK C3 (2003 &amp; 1985)'!$D$17</c:f>
              <c:strCache>
                <c:ptCount val="1"/>
                <c:pt idx="0">
                  <c:v>Tsp,seinä</c:v>
                </c:pt>
              </c:strCache>
            </c:strRef>
          </c:tx>
          <c:spPr>
            <a:ln w="381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CCFF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1985)'!$D$18:$D$53</c:f>
              <c:numCache/>
            </c:numRef>
          </c:val>
          <c:smooth val="0"/>
        </c:ser>
        <c:ser>
          <c:idx val="0"/>
          <c:order val="1"/>
          <c:tx>
            <c:strRef>
              <c:f>'RakMK C3 (2003 &amp; 1985)'!$E$17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1985)'!$E$18:$E$53</c:f>
              <c:numCache/>
            </c:numRef>
          </c:val>
          <c:smooth val="0"/>
        </c:ser>
        <c:ser>
          <c:idx val="1"/>
          <c:order val="2"/>
          <c:tx>
            <c:strRef>
              <c:f>'RakMK C3 (2003 &amp; 1985)'!$F$17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1985)'!$F$18:$F$53</c:f>
              <c:numCache/>
            </c:numRef>
          </c:val>
          <c:smooth val="0"/>
        </c:ser>
        <c:ser>
          <c:idx val="3"/>
          <c:order val="3"/>
          <c:tx>
            <c:strRef>
              <c:f>'RakMK C3 (2003 &amp; 1985)'!$H$17</c:f>
              <c:strCache>
                <c:ptCount val="1"/>
                <c:pt idx="0">
                  <c:v>Tsp,seinä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1985)'!$H$18:$H$53</c:f>
              <c:numCache/>
            </c:numRef>
          </c:val>
          <c:smooth val="0"/>
        </c:ser>
        <c:ser>
          <c:idx val="4"/>
          <c:order val="4"/>
          <c:tx>
            <c:strRef>
              <c:f>'RakMK C3 (2003 &amp; 1985)'!$I$17</c:f>
              <c:strCache>
                <c:ptCount val="1"/>
                <c:pt idx="0">
                  <c:v>Tsp,ap/yp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1985)'!$I$18:$I$53</c:f>
              <c:numCache/>
            </c:numRef>
          </c:val>
          <c:smooth val="0"/>
        </c:ser>
        <c:ser>
          <c:idx val="5"/>
          <c:order val="5"/>
          <c:tx>
            <c:strRef>
              <c:f>'RakMK C3 (2003 &amp; 1985)'!$J$17</c:f>
              <c:strCache>
                <c:ptCount val="1"/>
                <c:pt idx="0">
                  <c:v>Tsp,ap/seinä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5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ize val="3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cat>
            <c:numRef>
              <c:f>'TI Asumisterveysohje 2003'!$C$43:$C$78</c:f>
              <c:numCache>
                <c:ptCount val="36"/>
                <c:pt idx="0">
                  <c:v>14.5</c:v>
                </c:pt>
                <c:pt idx="1">
                  <c:v>13.5</c:v>
                </c:pt>
                <c:pt idx="2">
                  <c:v>12.5</c:v>
                </c:pt>
                <c:pt idx="3">
                  <c:v>11.5</c:v>
                </c:pt>
                <c:pt idx="4">
                  <c:v>10.5</c:v>
                </c:pt>
                <c:pt idx="5">
                  <c:v>9.5</c:v>
                </c:pt>
                <c:pt idx="6">
                  <c:v>8.5</c:v>
                </c:pt>
                <c:pt idx="7">
                  <c:v>7.5</c:v>
                </c:pt>
                <c:pt idx="8">
                  <c:v>6.5</c:v>
                </c:pt>
                <c:pt idx="9">
                  <c:v>5.5</c:v>
                </c:pt>
                <c:pt idx="10">
                  <c:v>4.5</c:v>
                </c:pt>
                <c:pt idx="11">
                  <c:v>3.5</c:v>
                </c:pt>
                <c:pt idx="12">
                  <c:v>2.5</c:v>
                </c:pt>
                <c:pt idx="13">
                  <c:v>1.5</c:v>
                </c:pt>
                <c:pt idx="14">
                  <c:v>0.5</c:v>
                </c:pt>
                <c:pt idx="15">
                  <c:v>-0.5</c:v>
                </c:pt>
                <c:pt idx="16">
                  <c:v>-1.5</c:v>
                </c:pt>
                <c:pt idx="17">
                  <c:v>-2.5</c:v>
                </c:pt>
                <c:pt idx="18">
                  <c:v>-3.5</c:v>
                </c:pt>
                <c:pt idx="19">
                  <c:v>-4.5</c:v>
                </c:pt>
                <c:pt idx="20">
                  <c:v>-5.5</c:v>
                </c:pt>
                <c:pt idx="21">
                  <c:v>-6.5</c:v>
                </c:pt>
                <c:pt idx="22">
                  <c:v>-7.5</c:v>
                </c:pt>
                <c:pt idx="23">
                  <c:v>-8.5</c:v>
                </c:pt>
                <c:pt idx="24">
                  <c:v>-9.5</c:v>
                </c:pt>
                <c:pt idx="25">
                  <c:v>-10.5</c:v>
                </c:pt>
                <c:pt idx="26">
                  <c:v>-11.5</c:v>
                </c:pt>
                <c:pt idx="27">
                  <c:v>-12.5</c:v>
                </c:pt>
                <c:pt idx="28">
                  <c:v>-13.5</c:v>
                </c:pt>
                <c:pt idx="29">
                  <c:v>-14.5</c:v>
                </c:pt>
                <c:pt idx="30">
                  <c:v>-15.5</c:v>
                </c:pt>
                <c:pt idx="31">
                  <c:v>-16.5</c:v>
                </c:pt>
                <c:pt idx="32">
                  <c:v>-17.5</c:v>
                </c:pt>
                <c:pt idx="33">
                  <c:v>-18.5</c:v>
                </c:pt>
                <c:pt idx="34">
                  <c:v>-19.5</c:v>
                </c:pt>
                <c:pt idx="35">
                  <c:v>-20.5</c:v>
                </c:pt>
              </c:numCache>
            </c:numRef>
          </c:cat>
          <c:val>
            <c:numRef>
              <c:f>'RakMK C3 (2003 &amp; 1985)'!$J$18:$J$53</c:f>
              <c:numCache/>
            </c:numRef>
          </c:val>
          <c:smooth val="0"/>
        </c:ser>
        <c:marker val="1"/>
        <c:axId val="15469718"/>
        <c:axId val="5009735"/>
      </c:lineChart>
      <c:catAx>
        <c:axId val="15469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75" b="0" i="0" u="none" baseline="0">
                <a:latin typeface="Arial"/>
                <a:ea typeface="Arial"/>
                <a:cs typeface="Arial"/>
              </a:defRPr>
            </a:pPr>
          </a:p>
        </c:txPr>
        <c:crossAx val="5009735"/>
        <c:crosses val="autoZero"/>
        <c:auto val="1"/>
        <c:lblOffset val="100"/>
        <c:tickLblSkip val="5"/>
        <c:noMultiLvlLbl val="0"/>
      </c:catAx>
      <c:valAx>
        <c:axId val="5009735"/>
        <c:scaling>
          <c:orientation val="minMax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Laskennalliset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69718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05"/>
          <c:y val="0.96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Lämpötilaindeksikäyrät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061"/>
          <c:w val="0.92125"/>
          <c:h val="0.84175"/>
        </c:manualLayout>
      </c:layout>
      <c:lineChart>
        <c:grouping val="standard"/>
        <c:varyColors val="0"/>
        <c:ser>
          <c:idx val="7"/>
          <c:order val="0"/>
          <c:tx>
            <c:strRef>
              <c:f>'TI Sisäilmaohje 1997'!$D$42</c:f>
              <c:strCache>
                <c:ptCount val="1"/>
                <c:pt idx="0">
                  <c:v>87,1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1997'!$D$43:$D$78</c:f>
              <c:numCache/>
            </c:numRef>
          </c:val>
          <c:smooth val="0"/>
        </c:ser>
        <c:ser>
          <c:idx val="0"/>
          <c:order val="1"/>
          <c:tx>
            <c:strRef>
              <c:f>'TI Sisäilmaohje 1997'!$E$42</c:f>
              <c:strCache>
                <c:ptCount val="1"/>
                <c:pt idx="0">
                  <c:v>80,6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1997'!$E$43:$E$78</c:f>
              <c:numCache/>
            </c:numRef>
          </c:val>
          <c:smooth val="0"/>
        </c:ser>
        <c:ser>
          <c:idx val="2"/>
          <c:order val="2"/>
          <c:tx>
            <c:strRef>
              <c:f>'TI Sisäilmaohje 1997'!$F$42</c:f>
              <c:strCache>
                <c:ptCount val="1"/>
                <c:pt idx="0">
                  <c:v>75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1997'!$F$43:$F$78</c:f>
              <c:numCache/>
            </c:numRef>
          </c:val>
          <c:smooth val="0"/>
        </c:ser>
        <c:ser>
          <c:idx val="3"/>
          <c:order val="3"/>
          <c:tx>
            <c:strRef>
              <c:f>'TI Sisäilmaohje 1997'!$G$42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1997'!$G$43:$G$78</c:f>
              <c:numCache/>
            </c:numRef>
          </c:val>
          <c:smooth val="0"/>
        </c:ser>
        <c:ser>
          <c:idx val="4"/>
          <c:order val="4"/>
          <c:tx>
            <c:strRef>
              <c:f>'TI Sisäilmaohje 1997'!$H$42</c:f>
              <c:strCache>
                <c:ptCount val="1"/>
                <c:pt idx="0">
                  <c:v>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'TI Sisäilmaohje 1997'!$C$43:$C$78</c:f>
              <c:numCache/>
            </c:numRef>
          </c:cat>
          <c:val>
            <c:numRef>
              <c:f>'TI Sisäilmaohje 1997'!$H$43:$H$78</c:f>
              <c:numCache/>
            </c:numRef>
          </c:val>
          <c:smooth val="0"/>
        </c:ser>
        <c:ser>
          <c:idx val="5"/>
          <c:order val="5"/>
          <c:tx>
            <c:strRef>
              <c:f>'TI Sisäilmaohje 1997'!$I$42</c:f>
              <c:strCache>
                <c:ptCount val="1"/>
                <c:pt idx="0">
                  <c:v>61,3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1997'!$I$43:$I$78</c:f>
              <c:numCache/>
            </c:numRef>
          </c:val>
          <c:smooth val="0"/>
        </c:ser>
        <c:ser>
          <c:idx val="6"/>
          <c:order val="6"/>
          <c:tx>
            <c:strRef>
              <c:f>'TI Sisäilmaohje 1997'!$J$42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'TI Sisäilmaohje 1997'!$C$43:$C$78</c:f>
              <c:numCache/>
            </c:numRef>
          </c:cat>
          <c:val>
            <c:numRef>
              <c:f>'TI Sisäilmaohje 1997'!$J$43:$J$78</c:f>
              <c:numCache/>
            </c:numRef>
          </c:val>
          <c:smooth val="0"/>
        </c:ser>
        <c:marker val="1"/>
        <c:axId val="45087616"/>
        <c:axId val="3135361"/>
      </c:lineChart>
      <c:catAx>
        <c:axId val="4508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Kuvitellut ulkolämpötilat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135361"/>
        <c:crosses val="autoZero"/>
        <c:auto val="1"/>
        <c:lblOffset val="100"/>
        <c:tickLblSkip val="5"/>
        <c:noMultiLvlLbl val="0"/>
      </c:catAx>
      <c:valAx>
        <c:axId val="313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Indeksoidut sisäpintalämpötilat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39</xdr:row>
      <xdr:rowOff>0</xdr:rowOff>
    </xdr:from>
    <xdr:to>
      <xdr:col>21</xdr:col>
      <xdr:colOff>504825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6010275" y="8172450"/>
        <a:ext cx="579120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14</xdr:row>
      <xdr:rowOff>0</xdr:rowOff>
    </xdr:from>
    <xdr:to>
      <xdr:col>25</xdr:col>
      <xdr:colOff>571500</xdr:colOff>
      <xdr:row>53</xdr:row>
      <xdr:rowOff>38100</xdr:rowOff>
    </xdr:to>
    <xdr:graphicFrame>
      <xdr:nvGraphicFramePr>
        <xdr:cNvPr id="1" name="Chart 1"/>
        <xdr:cNvGraphicFramePr/>
      </xdr:nvGraphicFramePr>
      <xdr:xfrm>
        <a:off x="5486400" y="3200400"/>
        <a:ext cx="9305925" cy="807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39</xdr:row>
      <xdr:rowOff>0</xdr:rowOff>
    </xdr:from>
    <xdr:to>
      <xdr:col>21</xdr:col>
      <xdr:colOff>295275</xdr:colOff>
      <xdr:row>78</xdr:row>
      <xdr:rowOff>9525</xdr:rowOff>
    </xdr:to>
    <xdr:graphicFrame>
      <xdr:nvGraphicFramePr>
        <xdr:cNvPr id="1" name="Chart 1"/>
        <xdr:cNvGraphicFramePr/>
      </xdr:nvGraphicFramePr>
      <xdr:xfrm>
        <a:off x="5800725" y="8134350"/>
        <a:ext cx="5991225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oleObject" Target="../embeddings/oleObject_3_0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6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55</v>
      </c>
      <c r="N1" t="s">
        <v>59</v>
      </c>
    </row>
    <row r="2" spans="1:14" ht="21" thickBot="1">
      <c r="A2" s="84" t="s">
        <v>56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2" ht="20.25" thickBot="1">
      <c r="G3" s="292" t="s">
        <v>52</v>
      </c>
      <c r="H3" s="293"/>
      <c r="I3" s="293"/>
      <c r="J3" s="293"/>
      <c r="K3" s="294"/>
      <c r="N3" s="13"/>
      <c r="O3" s="267" t="s">
        <v>57</v>
      </c>
      <c r="P3" s="268"/>
      <c r="Q3" s="269"/>
      <c r="R3" s="267" t="s">
        <v>58</v>
      </c>
      <c r="S3" s="269"/>
      <c r="T3" s="267" t="s">
        <v>5</v>
      </c>
      <c r="U3" s="268"/>
      <c r="V3" s="269"/>
    </row>
    <row r="4" spans="1:22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98" t="s">
        <v>40</v>
      </c>
      <c r="S4" s="100" t="s">
        <v>37</v>
      </c>
      <c r="T4" s="287" t="s">
        <v>39</v>
      </c>
      <c r="U4" s="286"/>
      <c r="V4" s="101" t="s">
        <v>37</v>
      </c>
    </row>
    <row r="5" spans="1:22" ht="16.5" thickBot="1">
      <c r="A5" s="1" t="s">
        <v>2</v>
      </c>
      <c r="B5" s="1"/>
      <c r="C5" s="48" t="s">
        <v>10</v>
      </c>
      <c r="D5" s="61">
        <v>-5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44" t="s">
        <v>15</v>
      </c>
      <c r="T5" s="50" t="s">
        <v>9</v>
      </c>
      <c r="U5" s="22" t="s">
        <v>15</v>
      </c>
      <c r="V5" s="44" t="s">
        <v>15</v>
      </c>
    </row>
    <row r="6" spans="1:22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34"/>
      <c r="R6" s="15">
        <v>20</v>
      </c>
      <c r="S6" s="39"/>
      <c r="T6" s="41">
        <v>21</v>
      </c>
      <c r="U6" s="42"/>
      <c r="V6" s="43"/>
    </row>
    <row r="7" spans="1:22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8">
        <v>18</v>
      </c>
      <c r="P7" s="31"/>
      <c r="Q7" s="35"/>
      <c r="R7" s="8">
        <v>20</v>
      </c>
      <c r="S7" s="40"/>
      <c r="T7" s="8">
        <v>20</v>
      </c>
      <c r="U7" s="32"/>
      <c r="V7" s="19"/>
    </row>
    <row r="8" spans="1:22" ht="14.25">
      <c r="A8" s="1" t="s">
        <v>16</v>
      </c>
      <c r="B8" s="1"/>
      <c r="N8" s="12" t="s">
        <v>33</v>
      </c>
      <c r="O8" s="9">
        <v>16</v>
      </c>
      <c r="P8" s="38">
        <v>81</v>
      </c>
      <c r="Q8" s="36">
        <f>($O8-D$5)/(D$4-D$5)*100</f>
        <v>80.76923076923077</v>
      </c>
      <c r="R8" s="9">
        <v>16</v>
      </c>
      <c r="S8" s="51">
        <f>($O8-D$5)/(D$4-D$5)*100</f>
        <v>80.76923076923077</v>
      </c>
      <c r="T8" s="9">
        <v>18</v>
      </c>
      <c r="U8" s="17">
        <v>87</v>
      </c>
      <c r="V8" s="45">
        <f>($T8-D$5)/(D$4-D$5)*100</f>
        <v>88.46153846153845</v>
      </c>
    </row>
    <row r="9" spans="14:22" ht="15.75" customHeight="1" thickBot="1">
      <c r="N9" s="12" t="s">
        <v>34</v>
      </c>
      <c r="O9" s="9">
        <v>18</v>
      </c>
      <c r="P9" s="38">
        <v>87</v>
      </c>
      <c r="Q9" s="36">
        <f>($O9-D$5)/(D$4-D$5)*100</f>
        <v>88.46153846153845</v>
      </c>
      <c r="R9" s="9">
        <v>19</v>
      </c>
      <c r="S9" s="51">
        <f>($R9-D$5)/(D$4-D$5)*100</f>
        <v>92.3076923076923</v>
      </c>
      <c r="T9" s="9">
        <v>20</v>
      </c>
      <c r="U9" s="17">
        <v>97</v>
      </c>
      <c r="V9" s="45">
        <f>($T9-D$5)/(D$4-D$5)*100</f>
        <v>96.15384615384616</v>
      </c>
    </row>
    <row r="10" spans="1:22" ht="15.75" customHeight="1" thickBot="1">
      <c r="A10" s="1" t="s">
        <v>0</v>
      </c>
      <c r="B10" s="1"/>
      <c r="C10" s="3" t="s">
        <v>12</v>
      </c>
      <c r="D10" s="6">
        <f>S9</f>
        <v>92.3076923076923</v>
      </c>
      <c r="E10" s="6">
        <f>Q9</f>
        <v>88.46153846153845</v>
      </c>
      <c r="F10" s="189">
        <f>Q8</f>
        <v>80.76923076923077</v>
      </c>
      <c r="G10" s="191">
        <v>75</v>
      </c>
      <c r="H10" s="190">
        <v>70</v>
      </c>
      <c r="I10" s="12">
        <v>65</v>
      </c>
      <c r="J10" s="192">
        <f>Q10</f>
        <v>61.53846153846154</v>
      </c>
      <c r="K10" s="190">
        <v>60</v>
      </c>
      <c r="L10" s="1" t="s">
        <v>4</v>
      </c>
      <c r="N10" s="12" t="s">
        <v>7</v>
      </c>
      <c r="O10" s="10">
        <v>11</v>
      </c>
      <c r="P10" s="23">
        <v>61</v>
      </c>
      <c r="Q10" s="37">
        <f>($O10-D$5)/(D$4-D$5)*100</f>
        <v>61.53846153846154</v>
      </c>
      <c r="R10" s="10">
        <v>11</v>
      </c>
      <c r="S10" s="52">
        <f>($O10-D$5)/(D$4-D$5)*100</f>
        <v>61.53846153846154</v>
      </c>
      <c r="T10" s="10">
        <v>12</v>
      </c>
      <c r="U10" s="22">
        <v>65</v>
      </c>
      <c r="V10" s="46">
        <f>($T10-D$5)/(D$4-D$5)*100</f>
        <v>65.38461538461539</v>
      </c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6.5" thickBot="1">
      <c r="A12" s="1" t="s">
        <v>24</v>
      </c>
      <c r="B12" s="1"/>
      <c r="C12" s="3" t="s">
        <v>11</v>
      </c>
      <c r="D12" s="6">
        <f aca="true" t="shared" si="0" ref="D12:K12">(D10*($D4-$D5))/100+$D5</f>
        <v>19</v>
      </c>
      <c r="E12" s="6">
        <f t="shared" si="0"/>
        <v>18</v>
      </c>
      <c r="F12" s="189">
        <f t="shared" si="0"/>
        <v>16</v>
      </c>
      <c r="G12" s="192">
        <f t="shared" si="0"/>
        <v>14.5</v>
      </c>
      <c r="H12" s="18">
        <f t="shared" si="0"/>
        <v>13.2</v>
      </c>
      <c r="I12" s="189">
        <f t="shared" si="0"/>
        <v>11.899999999999999</v>
      </c>
      <c r="J12" s="192">
        <f t="shared" si="0"/>
        <v>11</v>
      </c>
      <c r="K12" s="18">
        <f t="shared" si="0"/>
        <v>10.6</v>
      </c>
      <c r="L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">
        <v>100</v>
      </c>
      <c r="B27" s="14"/>
      <c r="D27" s="113" t="s">
        <v>17</v>
      </c>
      <c r="H27" s="288">
        <v>38372</v>
      </c>
      <c r="I27" s="288"/>
      <c r="J27" s="288"/>
      <c r="M27" s="111"/>
      <c r="N27" s="121" t="s">
        <v>81</v>
      </c>
    </row>
    <row r="28" spans="1:22" ht="16.5" thickBot="1">
      <c r="A28" s="73" t="s">
        <v>101</v>
      </c>
      <c r="G28" s="207" t="s">
        <v>92</v>
      </c>
      <c r="H28" s="283">
        <v>0.4527777777777778</v>
      </c>
      <c r="I28" s="284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v>22.2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16" ht="19.5">
      <c r="A30" s="1" t="s">
        <v>21</v>
      </c>
      <c r="B30" s="1"/>
      <c r="C30" s="2" t="s">
        <v>45</v>
      </c>
      <c r="D30" s="104">
        <v>21.5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21.31016</v>
      </c>
      <c r="P30" s="136" t="s">
        <v>44</v>
      </c>
    </row>
    <row r="31" spans="1:20" ht="19.5">
      <c r="A31" s="1" t="s">
        <v>22</v>
      </c>
      <c r="B31" s="1"/>
      <c r="C31" s="73" t="s">
        <v>46</v>
      </c>
      <c r="D31" s="104">
        <v>-1</v>
      </c>
      <c r="E31" s="74" t="s">
        <v>44</v>
      </c>
      <c r="F31" s="75"/>
      <c r="M31" s="111"/>
      <c r="N31" s="105" t="s">
        <v>63</v>
      </c>
      <c r="O31" s="137">
        <f>$D$29-0.14*($D$29-$D$33)*0.22</f>
        <v>21.50084</v>
      </c>
      <c r="P31" s="138" t="s">
        <v>44</v>
      </c>
      <c r="T31" s="207" t="s">
        <v>98</v>
      </c>
    </row>
    <row r="32" spans="1:20" ht="20.25" thickBot="1">
      <c r="A32" s="1" t="s">
        <v>23</v>
      </c>
      <c r="B32" s="1"/>
      <c r="C32" s="2" t="s">
        <v>47</v>
      </c>
      <c r="D32" s="104">
        <v>4.2</v>
      </c>
      <c r="E32" s="71" t="s">
        <v>48</v>
      </c>
      <c r="F32" s="72"/>
      <c r="M32" s="111"/>
      <c r="N32" s="105" t="s">
        <v>64</v>
      </c>
      <c r="O32" s="139">
        <f>$D$29-0.14*($D$29-$D$33)*0.36</f>
        <v>21.05592</v>
      </c>
      <c r="P32" s="140" t="s">
        <v>44</v>
      </c>
      <c r="Q32" s="85"/>
      <c r="T32" s="85" t="s">
        <v>18</v>
      </c>
    </row>
    <row r="33" spans="1:20" ht="20.25" thickBot="1">
      <c r="A33" s="1" t="s">
        <v>2</v>
      </c>
      <c r="B33" s="1"/>
      <c r="C33" s="76" t="s">
        <v>49</v>
      </c>
      <c r="D33" s="77"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99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32" t="s">
        <v>65</v>
      </c>
      <c r="P34" s="133"/>
      <c r="Q34" s="134"/>
      <c r="T34" s="116" t="s">
        <v>97</v>
      </c>
    </row>
    <row r="35" spans="1:20" ht="18.75" thickBot="1">
      <c r="A35" s="1" t="s">
        <v>0</v>
      </c>
      <c r="B35" s="1"/>
      <c r="C35" s="73" t="s">
        <v>12</v>
      </c>
      <c r="D35" s="79">
        <f>S9</f>
        <v>92.3076923076923</v>
      </c>
      <c r="E35" s="80">
        <f>Q9</f>
        <v>88.46153846153845</v>
      </c>
      <c r="F35" s="182">
        <f>Q8</f>
        <v>80.76923076923077</v>
      </c>
      <c r="G35" s="184">
        <v>75</v>
      </c>
      <c r="H35" s="183">
        <v>70</v>
      </c>
      <c r="I35" s="179">
        <v>65</v>
      </c>
      <c r="J35" s="181">
        <f>Q10</f>
        <v>61.53846153846154</v>
      </c>
      <c r="K35" s="180">
        <v>60</v>
      </c>
      <c r="L35" s="81" t="s">
        <v>4</v>
      </c>
      <c r="M35" s="111"/>
      <c r="N35" s="105" t="s">
        <v>62</v>
      </c>
      <c r="O35" s="135">
        <f>$D$29-0.13*($D$29-$D$33)*0.25</f>
        <v>21.46225</v>
      </c>
      <c r="P35" s="136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111"/>
      <c r="N36" s="105" t="s">
        <v>63</v>
      </c>
      <c r="O36" s="137">
        <f>$D$29-0.13*($D$29-$D$33)*0.16</f>
        <v>21.72784</v>
      </c>
      <c r="P36" s="138" t="s">
        <v>44</v>
      </c>
      <c r="Q36" s="85"/>
      <c r="T36" s="85"/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K37">(D35*($D29-$D33))/100+$D33</f>
        <v>20.453846153846154</v>
      </c>
      <c r="E37" s="80">
        <f t="shared" si="1"/>
        <v>19.580769230769228</v>
      </c>
      <c r="F37" s="182">
        <f t="shared" si="1"/>
        <v>17.834615384615386</v>
      </c>
      <c r="G37" s="186">
        <f t="shared" si="1"/>
        <v>16.525</v>
      </c>
      <c r="H37" s="185">
        <f t="shared" si="1"/>
        <v>15.39</v>
      </c>
      <c r="I37" s="187">
        <f t="shared" si="1"/>
        <v>14.255</v>
      </c>
      <c r="J37" s="181">
        <f t="shared" si="1"/>
        <v>13.46923076923077</v>
      </c>
      <c r="K37" s="188">
        <f t="shared" si="1"/>
        <v>13.12</v>
      </c>
      <c r="L37" s="83" t="s">
        <v>44</v>
      </c>
      <c r="M37" s="111"/>
      <c r="N37" s="105" t="s">
        <v>64</v>
      </c>
      <c r="O37" s="139">
        <f>$D$29-0.13*($D$29-$D$33)*0.25</f>
        <v>21.46225</v>
      </c>
      <c r="P37" s="140" t="s">
        <v>44</v>
      </c>
      <c r="Q37" s="85"/>
      <c r="T37" s="85" t="s">
        <v>20</v>
      </c>
    </row>
    <row r="38" spans="13:20" ht="15">
      <c r="M38" s="111"/>
      <c r="T38" s="85" t="s">
        <v>19</v>
      </c>
    </row>
    <row r="39" ht="13.5" thickBot="1"/>
    <row r="40" spans="1:11" ht="15" customHeight="1">
      <c r="A40" s="24" t="s">
        <v>32</v>
      </c>
      <c r="B40" s="53"/>
      <c r="C40" s="58"/>
      <c r="D40" s="270" t="s">
        <v>0</v>
      </c>
      <c r="E40" s="270"/>
      <c r="F40" s="270"/>
      <c r="G40" s="270"/>
      <c r="H40" s="270"/>
      <c r="I40" s="270"/>
      <c r="J40" s="270"/>
      <c r="K40" s="271"/>
    </row>
    <row r="41" spans="1:11" ht="15" customHeight="1" thickBot="1">
      <c r="A41" s="59" t="s">
        <v>42</v>
      </c>
      <c r="B41" s="102">
        <f>D29</f>
        <v>22.2</v>
      </c>
      <c r="C41" s="103" t="s">
        <v>9</v>
      </c>
      <c r="D41" s="272" t="s">
        <v>31</v>
      </c>
      <c r="E41" s="272"/>
      <c r="F41" s="272"/>
      <c r="G41" s="273"/>
      <c r="H41" s="272"/>
      <c r="I41" s="272"/>
      <c r="J41" s="273"/>
      <c r="K41" s="274"/>
    </row>
    <row r="42" spans="1:11" ht="15" customHeight="1" thickBot="1">
      <c r="A42" s="60"/>
      <c r="B42" s="54"/>
      <c r="C42" s="47" t="s">
        <v>41</v>
      </c>
      <c r="D42" s="18">
        <f aca="true" t="shared" si="2" ref="D42:K42">D35</f>
        <v>92.3076923076923</v>
      </c>
      <c r="E42" s="25">
        <f t="shared" si="2"/>
        <v>88.46153846153845</v>
      </c>
      <c r="F42" s="97">
        <f t="shared" si="2"/>
        <v>80.76923076923077</v>
      </c>
      <c r="G42" s="161">
        <f t="shared" si="2"/>
        <v>75</v>
      </c>
      <c r="H42" s="159">
        <f t="shared" si="2"/>
        <v>70</v>
      </c>
      <c r="I42" s="169">
        <f t="shared" si="2"/>
        <v>65</v>
      </c>
      <c r="J42" s="178">
        <f t="shared" si="2"/>
        <v>61.53846153846154</v>
      </c>
      <c r="K42" s="170">
        <f t="shared" si="2"/>
        <v>60</v>
      </c>
    </row>
    <row r="43" spans="1:12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F62">(D$35*($D$29-$C43))/100+$C43</f>
        <v>21.607692307692307</v>
      </c>
      <c r="E43" s="26">
        <f t="shared" si="4"/>
        <v>21.31153846153846</v>
      </c>
      <c r="F43" s="92">
        <f t="shared" si="4"/>
        <v>20.71923076923077</v>
      </c>
      <c r="G43" s="162">
        <f aca="true" t="shared" si="5" ref="G43:K47">(G$35*($D$29-$C43))/100+$C43</f>
        <v>20.275</v>
      </c>
      <c r="H43" s="26">
        <f t="shared" si="5"/>
        <v>19.89</v>
      </c>
      <c r="I43" s="92">
        <f t="shared" si="5"/>
        <v>19.505</v>
      </c>
      <c r="J43" s="162">
        <f t="shared" si="5"/>
        <v>19.23846153846154</v>
      </c>
      <c r="K43" s="171">
        <f t="shared" si="5"/>
        <v>19.119999999999997</v>
      </c>
      <c r="L43" s="279" t="s">
        <v>54</v>
      </c>
    </row>
    <row r="44" spans="1:12" ht="15" customHeight="1">
      <c r="A44" s="55"/>
      <c r="B44" s="276"/>
      <c r="C44" s="87">
        <f t="shared" si="3"/>
        <v>13.5</v>
      </c>
      <c r="D44" s="27">
        <f t="shared" si="4"/>
        <v>21.53076923076923</v>
      </c>
      <c r="E44" s="27">
        <f t="shared" si="4"/>
        <v>21.196153846153845</v>
      </c>
      <c r="F44" s="93">
        <f t="shared" si="4"/>
        <v>20.526923076923076</v>
      </c>
      <c r="G44" s="163">
        <f t="shared" si="5"/>
        <v>20.025</v>
      </c>
      <c r="H44" s="27">
        <f t="shared" si="5"/>
        <v>19.59</v>
      </c>
      <c r="I44" s="93">
        <f t="shared" si="5"/>
        <v>19.155</v>
      </c>
      <c r="J44" s="163">
        <f t="shared" si="5"/>
        <v>18.853846153846153</v>
      </c>
      <c r="K44" s="172">
        <f t="shared" si="5"/>
        <v>18.72</v>
      </c>
      <c r="L44" s="280"/>
    </row>
    <row r="45" spans="1:12" ht="15" customHeight="1">
      <c r="A45" s="55"/>
      <c r="B45" s="276"/>
      <c r="C45" s="87">
        <f t="shared" si="3"/>
        <v>12.5</v>
      </c>
      <c r="D45" s="27">
        <f t="shared" si="4"/>
        <v>21.453846153846154</v>
      </c>
      <c r="E45" s="27">
        <f t="shared" si="4"/>
        <v>21.080769230769228</v>
      </c>
      <c r="F45" s="93">
        <f t="shared" si="4"/>
        <v>20.334615384615383</v>
      </c>
      <c r="G45" s="163">
        <f t="shared" si="5"/>
        <v>19.775</v>
      </c>
      <c r="H45" s="27">
        <f t="shared" si="5"/>
        <v>19.29</v>
      </c>
      <c r="I45" s="93">
        <f t="shared" si="5"/>
        <v>18.805</v>
      </c>
      <c r="J45" s="163">
        <f t="shared" si="5"/>
        <v>18.46923076923077</v>
      </c>
      <c r="K45" s="172">
        <f t="shared" si="5"/>
        <v>18.32</v>
      </c>
      <c r="L45" s="280"/>
    </row>
    <row r="46" spans="1:12" ht="15" customHeight="1">
      <c r="A46" s="55"/>
      <c r="B46" s="276"/>
      <c r="C46" s="87">
        <f t="shared" si="3"/>
        <v>11.5</v>
      </c>
      <c r="D46" s="27">
        <f t="shared" si="4"/>
        <v>21.376923076923077</v>
      </c>
      <c r="E46" s="27">
        <f t="shared" si="4"/>
        <v>20.965384615384615</v>
      </c>
      <c r="F46" s="93">
        <f t="shared" si="4"/>
        <v>20.14230769230769</v>
      </c>
      <c r="G46" s="163">
        <f t="shared" si="5"/>
        <v>19.525</v>
      </c>
      <c r="H46" s="27">
        <f t="shared" si="5"/>
        <v>18.990000000000002</v>
      </c>
      <c r="I46" s="93">
        <f t="shared" si="5"/>
        <v>18.455</v>
      </c>
      <c r="J46" s="163">
        <f t="shared" si="5"/>
        <v>18.084615384615383</v>
      </c>
      <c r="K46" s="172">
        <f t="shared" si="5"/>
        <v>17.92</v>
      </c>
      <c r="L46" s="280"/>
    </row>
    <row r="47" spans="1:12" ht="15" customHeight="1">
      <c r="A47" s="55"/>
      <c r="B47" s="276"/>
      <c r="C47" s="87">
        <f t="shared" si="3"/>
        <v>10.5</v>
      </c>
      <c r="D47" s="27">
        <f t="shared" si="4"/>
        <v>21.3</v>
      </c>
      <c r="E47" s="27">
        <f t="shared" si="4"/>
        <v>20.849999999999998</v>
      </c>
      <c r="F47" s="93">
        <f t="shared" si="4"/>
        <v>19.95</v>
      </c>
      <c r="G47" s="163">
        <f t="shared" si="5"/>
        <v>19.275</v>
      </c>
      <c r="H47" s="27">
        <f t="shared" si="5"/>
        <v>18.689999999999998</v>
      </c>
      <c r="I47" s="93">
        <f t="shared" si="5"/>
        <v>18.105</v>
      </c>
      <c r="J47" s="163">
        <f t="shared" si="5"/>
        <v>17.7</v>
      </c>
      <c r="K47" s="172">
        <f t="shared" si="5"/>
        <v>17.52</v>
      </c>
      <c r="L47" s="280"/>
    </row>
    <row r="48" spans="1:12" ht="15" customHeight="1">
      <c r="A48" s="55"/>
      <c r="B48" s="276"/>
      <c r="C48" s="88">
        <f t="shared" si="3"/>
        <v>9.5</v>
      </c>
      <c r="D48" s="28">
        <f t="shared" si="4"/>
        <v>21.223076923076924</v>
      </c>
      <c r="E48" s="28">
        <f t="shared" si="4"/>
        <v>20.73461538461538</v>
      </c>
      <c r="F48" s="94">
        <f t="shared" si="4"/>
        <v>19.75769230769231</v>
      </c>
      <c r="G48" s="164">
        <f aca="true" t="shared" si="6" ref="G48:K57">(G$35*($D$29-$C48))/100+$C48</f>
        <v>19.025</v>
      </c>
      <c r="H48" s="28">
        <f t="shared" si="6"/>
        <v>18.39</v>
      </c>
      <c r="I48" s="94">
        <f t="shared" si="6"/>
        <v>17.755000000000003</v>
      </c>
      <c r="J48" s="164">
        <f t="shared" si="6"/>
        <v>17.315384615384616</v>
      </c>
      <c r="K48" s="173">
        <f t="shared" si="6"/>
        <v>17.12</v>
      </c>
      <c r="L48" s="280"/>
    </row>
    <row r="49" spans="1:12" ht="15" customHeight="1">
      <c r="A49" s="55"/>
      <c r="B49" s="276"/>
      <c r="C49" s="87">
        <f t="shared" si="3"/>
        <v>8.5</v>
      </c>
      <c r="D49" s="27">
        <f t="shared" si="4"/>
        <v>21.146153846153844</v>
      </c>
      <c r="E49" s="27">
        <f t="shared" si="4"/>
        <v>20.619230769230768</v>
      </c>
      <c r="F49" s="93">
        <f t="shared" si="4"/>
        <v>19.565384615384616</v>
      </c>
      <c r="G49" s="163">
        <f t="shared" si="6"/>
        <v>18.775</v>
      </c>
      <c r="H49" s="27">
        <f t="shared" si="6"/>
        <v>18.09</v>
      </c>
      <c r="I49" s="93">
        <f t="shared" si="6"/>
        <v>17.405</v>
      </c>
      <c r="J49" s="163">
        <f t="shared" si="6"/>
        <v>16.93076923076923</v>
      </c>
      <c r="K49" s="172">
        <f t="shared" si="6"/>
        <v>16.72</v>
      </c>
      <c r="L49" s="280"/>
    </row>
    <row r="50" spans="1:12" ht="15" customHeight="1">
      <c r="A50" s="55"/>
      <c r="B50" s="276"/>
      <c r="C50" s="87">
        <f t="shared" si="3"/>
        <v>7.5</v>
      </c>
      <c r="D50" s="27">
        <f t="shared" si="4"/>
        <v>21.06923076923077</v>
      </c>
      <c r="E50" s="27">
        <f t="shared" si="4"/>
        <v>20.503846153846155</v>
      </c>
      <c r="F50" s="93">
        <f t="shared" si="4"/>
        <v>19.373076923076923</v>
      </c>
      <c r="G50" s="163">
        <f t="shared" si="6"/>
        <v>18.525</v>
      </c>
      <c r="H50" s="27">
        <f t="shared" si="6"/>
        <v>17.79</v>
      </c>
      <c r="I50" s="93">
        <f t="shared" si="6"/>
        <v>17.055</v>
      </c>
      <c r="J50" s="163">
        <f t="shared" si="6"/>
        <v>16.546153846153846</v>
      </c>
      <c r="K50" s="172">
        <f t="shared" si="6"/>
        <v>16.32</v>
      </c>
      <c r="L50" s="280"/>
    </row>
    <row r="51" spans="1:12" ht="15" customHeight="1">
      <c r="A51" s="55"/>
      <c r="B51" s="276"/>
      <c r="C51" s="87">
        <f t="shared" si="3"/>
        <v>6.5</v>
      </c>
      <c r="D51" s="27">
        <f t="shared" si="4"/>
        <v>20.99230769230769</v>
      </c>
      <c r="E51" s="27">
        <f t="shared" si="4"/>
        <v>20.388461538461534</v>
      </c>
      <c r="F51" s="93">
        <f t="shared" si="4"/>
        <v>19.18076923076923</v>
      </c>
      <c r="G51" s="163">
        <f t="shared" si="6"/>
        <v>18.275</v>
      </c>
      <c r="H51" s="27">
        <f t="shared" si="6"/>
        <v>17.490000000000002</v>
      </c>
      <c r="I51" s="93">
        <f t="shared" si="6"/>
        <v>16.705</v>
      </c>
      <c r="J51" s="163">
        <f t="shared" si="6"/>
        <v>16.161538461538463</v>
      </c>
      <c r="K51" s="172">
        <f t="shared" si="6"/>
        <v>15.92</v>
      </c>
      <c r="L51" s="280"/>
    </row>
    <row r="52" spans="1:12" ht="15" customHeight="1">
      <c r="A52" s="55"/>
      <c r="B52" s="276"/>
      <c r="C52" s="87">
        <f t="shared" si="3"/>
        <v>5.5</v>
      </c>
      <c r="D52" s="27">
        <f t="shared" si="4"/>
        <v>20.915384615384614</v>
      </c>
      <c r="E52" s="27">
        <f t="shared" si="4"/>
        <v>20.27307692307692</v>
      </c>
      <c r="F52" s="93">
        <f t="shared" si="4"/>
        <v>18.988461538461536</v>
      </c>
      <c r="G52" s="163">
        <f t="shared" si="6"/>
        <v>18.025</v>
      </c>
      <c r="H52" s="27">
        <f t="shared" si="6"/>
        <v>17.189999999999998</v>
      </c>
      <c r="I52" s="93">
        <f t="shared" si="6"/>
        <v>16.355</v>
      </c>
      <c r="J52" s="163">
        <f t="shared" si="6"/>
        <v>15.776923076923076</v>
      </c>
      <c r="K52" s="172">
        <f t="shared" si="6"/>
        <v>15.52</v>
      </c>
      <c r="L52" s="280"/>
    </row>
    <row r="53" spans="1:12" ht="15" customHeight="1">
      <c r="A53" s="55"/>
      <c r="B53" s="276"/>
      <c r="C53" s="88">
        <f t="shared" si="3"/>
        <v>4.5</v>
      </c>
      <c r="D53" s="28">
        <f t="shared" si="4"/>
        <v>20.838461538461537</v>
      </c>
      <c r="E53" s="28">
        <f t="shared" si="4"/>
        <v>20.157692307692304</v>
      </c>
      <c r="F53" s="94">
        <f t="shared" si="4"/>
        <v>18.796153846153846</v>
      </c>
      <c r="G53" s="164">
        <f t="shared" si="6"/>
        <v>17.775</v>
      </c>
      <c r="H53" s="28">
        <f t="shared" si="6"/>
        <v>16.89</v>
      </c>
      <c r="I53" s="94">
        <f t="shared" si="6"/>
        <v>16.005000000000003</v>
      </c>
      <c r="J53" s="164">
        <f t="shared" si="6"/>
        <v>15.392307692307693</v>
      </c>
      <c r="K53" s="173">
        <f t="shared" si="6"/>
        <v>15.12</v>
      </c>
      <c r="L53" s="280"/>
    </row>
    <row r="54" spans="1:12" ht="15" customHeight="1">
      <c r="A54" s="55"/>
      <c r="B54" s="276"/>
      <c r="C54" s="87">
        <f t="shared" si="3"/>
        <v>3.5</v>
      </c>
      <c r="D54" s="27">
        <f t="shared" si="4"/>
        <v>20.76153846153846</v>
      </c>
      <c r="E54" s="27">
        <f t="shared" si="4"/>
        <v>20.04230769230769</v>
      </c>
      <c r="F54" s="93">
        <f t="shared" si="4"/>
        <v>18.603846153846156</v>
      </c>
      <c r="G54" s="163">
        <f t="shared" si="6"/>
        <v>17.525</v>
      </c>
      <c r="H54" s="27">
        <f t="shared" si="6"/>
        <v>16.59</v>
      </c>
      <c r="I54" s="93">
        <f t="shared" si="6"/>
        <v>15.655</v>
      </c>
      <c r="J54" s="163">
        <f t="shared" si="6"/>
        <v>15.007692307692308</v>
      </c>
      <c r="K54" s="172">
        <f t="shared" si="6"/>
        <v>14.72</v>
      </c>
      <c r="L54" s="280"/>
    </row>
    <row r="55" spans="1:12" ht="15" customHeight="1">
      <c r="A55" s="55"/>
      <c r="B55" s="276"/>
      <c r="C55" s="87">
        <f t="shared" si="3"/>
        <v>2.5</v>
      </c>
      <c r="D55" s="27">
        <f t="shared" si="4"/>
        <v>20.684615384615384</v>
      </c>
      <c r="E55" s="27">
        <f t="shared" si="4"/>
        <v>19.926923076923075</v>
      </c>
      <c r="F55" s="93">
        <f t="shared" si="4"/>
        <v>18.411538461538463</v>
      </c>
      <c r="G55" s="163">
        <f t="shared" si="6"/>
        <v>17.275</v>
      </c>
      <c r="H55" s="27">
        <f t="shared" si="6"/>
        <v>16.29</v>
      </c>
      <c r="I55" s="93">
        <f t="shared" si="6"/>
        <v>15.305</v>
      </c>
      <c r="J55" s="163">
        <f t="shared" si="6"/>
        <v>14.623076923076924</v>
      </c>
      <c r="K55" s="172">
        <f t="shared" si="6"/>
        <v>14.32</v>
      </c>
      <c r="L55" s="280"/>
    </row>
    <row r="56" spans="1:12" ht="15" customHeight="1">
      <c r="A56" s="55"/>
      <c r="B56" s="276"/>
      <c r="C56" s="87">
        <f t="shared" si="3"/>
        <v>1.5</v>
      </c>
      <c r="D56" s="27">
        <f t="shared" si="4"/>
        <v>20.607692307692307</v>
      </c>
      <c r="E56" s="27">
        <f t="shared" si="4"/>
        <v>19.81153846153846</v>
      </c>
      <c r="F56" s="93">
        <f t="shared" si="4"/>
        <v>18.21923076923077</v>
      </c>
      <c r="G56" s="163">
        <f t="shared" si="6"/>
        <v>17.025</v>
      </c>
      <c r="H56" s="27">
        <f t="shared" si="6"/>
        <v>15.99</v>
      </c>
      <c r="I56" s="93">
        <f t="shared" si="6"/>
        <v>14.955</v>
      </c>
      <c r="J56" s="163">
        <f t="shared" si="6"/>
        <v>14.238461538461538</v>
      </c>
      <c r="K56" s="172">
        <f t="shared" si="6"/>
        <v>13.92</v>
      </c>
      <c r="L56" s="280"/>
    </row>
    <row r="57" spans="1:12" ht="15" customHeight="1" thickBot="1">
      <c r="A57" s="56"/>
      <c r="B57" s="276"/>
      <c r="C57" s="89">
        <f t="shared" si="3"/>
        <v>0.5</v>
      </c>
      <c r="D57" s="29">
        <f t="shared" si="4"/>
        <v>20.53076923076923</v>
      </c>
      <c r="E57" s="29">
        <f t="shared" si="4"/>
        <v>19.696153846153845</v>
      </c>
      <c r="F57" s="95">
        <f t="shared" si="4"/>
        <v>18.026923076923076</v>
      </c>
      <c r="G57" s="165">
        <f t="shared" si="6"/>
        <v>16.775</v>
      </c>
      <c r="H57" s="29">
        <f t="shared" si="6"/>
        <v>15.69</v>
      </c>
      <c r="I57" s="95">
        <f t="shared" si="6"/>
        <v>14.605</v>
      </c>
      <c r="J57" s="165">
        <f t="shared" si="6"/>
        <v>13.853846153846154</v>
      </c>
      <c r="K57" s="174">
        <f t="shared" si="6"/>
        <v>13.52</v>
      </c>
      <c r="L57" s="280"/>
    </row>
    <row r="58" spans="1:12" ht="15" customHeight="1" thickBot="1">
      <c r="A58" s="57" t="s">
        <v>30</v>
      </c>
      <c r="B58" s="277"/>
      <c r="C58" s="130">
        <f>D33</f>
        <v>-0.5</v>
      </c>
      <c r="D58" s="131">
        <f t="shared" si="4"/>
        <v>20.453846153846154</v>
      </c>
      <c r="E58" s="131">
        <f t="shared" si="4"/>
        <v>19.580769230769228</v>
      </c>
      <c r="F58" s="158">
        <f t="shared" si="4"/>
        <v>17.834615384615386</v>
      </c>
      <c r="G58" s="166">
        <f aca="true" t="shared" si="7" ref="G58:K67">(G$35*($D$29-$C58))/100+$C58</f>
        <v>16.525</v>
      </c>
      <c r="H58" s="160">
        <f t="shared" si="7"/>
        <v>15.39</v>
      </c>
      <c r="I58" s="158">
        <f t="shared" si="7"/>
        <v>14.255</v>
      </c>
      <c r="J58" s="178">
        <f t="shared" si="7"/>
        <v>13.46923076923077</v>
      </c>
      <c r="K58" s="175">
        <f t="shared" si="7"/>
        <v>13.12</v>
      </c>
      <c r="L58" s="281"/>
    </row>
    <row r="59" spans="1:12" ht="15" customHeight="1">
      <c r="A59" s="55"/>
      <c r="B59" s="276"/>
      <c r="C59" s="90">
        <f>C58-1</f>
        <v>-1.5</v>
      </c>
      <c r="D59" s="30">
        <f t="shared" si="4"/>
        <v>20.376923076923077</v>
      </c>
      <c r="E59" s="30">
        <f t="shared" si="4"/>
        <v>19.465384615384615</v>
      </c>
      <c r="F59" s="96">
        <f t="shared" si="4"/>
        <v>17.642307692307693</v>
      </c>
      <c r="G59" s="167">
        <f t="shared" si="7"/>
        <v>16.275</v>
      </c>
      <c r="H59" s="30">
        <f t="shared" si="7"/>
        <v>15.09</v>
      </c>
      <c r="I59" s="96">
        <f t="shared" si="7"/>
        <v>13.905</v>
      </c>
      <c r="J59" s="167">
        <f t="shared" si="7"/>
        <v>13.084615384615386</v>
      </c>
      <c r="K59" s="176">
        <f t="shared" si="7"/>
        <v>12.72</v>
      </c>
      <c r="L59" s="280"/>
    </row>
    <row r="60" spans="1:12" ht="15" customHeight="1">
      <c r="A60" s="55"/>
      <c r="B60" s="276"/>
      <c r="C60" s="87">
        <f aca="true" t="shared" si="8" ref="C60:C78">C59-1</f>
        <v>-2.5</v>
      </c>
      <c r="D60" s="27">
        <f t="shared" si="4"/>
        <v>20.3</v>
      </c>
      <c r="E60" s="27">
        <f t="shared" si="4"/>
        <v>19.349999999999994</v>
      </c>
      <c r="F60" s="93">
        <f t="shared" si="4"/>
        <v>17.45</v>
      </c>
      <c r="G60" s="163">
        <f t="shared" si="7"/>
        <v>16.025</v>
      </c>
      <c r="H60" s="27">
        <f t="shared" si="7"/>
        <v>14.79</v>
      </c>
      <c r="I60" s="93">
        <f t="shared" si="7"/>
        <v>13.555</v>
      </c>
      <c r="J60" s="163">
        <f t="shared" si="7"/>
        <v>12.7</v>
      </c>
      <c r="K60" s="172">
        <f t="shared" si="7"/>
        <v>12.32</v>
      </c>
      <c r="L60" s="280"/>
    </row>
    <row r="61" spans="1:12" ht="15" customHeight="1">
      <c r="A61" s="55"/>
      <c r="B61" s="276"/>
      <c r="C61" s="87">
        <f t="shared" si="8"/>
        <v>-3.5</v>
      </c>
      <c r="D61" s="27">
        <f t="shared" si="4"/>
        <v>20.223076923076924</v>
      </c>
      <c r="E61" s="27">
        <f t="shared" si="4"/>
        <v>19.23461538461538</v>
      </c>
      <c r="F61" s="93">
        <f t="shared" si="4"/>
        <v>17.25769230769231</v>
      </c>
      <c r="G61" s="163">
        <f t="shared" si="7"/>
        <v>15.774999999999999</v>
      </c>
      <c r="H61" s="27">
        <f t="shared" si="7"/>
        <v>14.489999999999998</v>
      </c>
      <c r="I61" s="93">
        <f t="shared" si="7"/>
        <v>13.204999999999998</v>
      </c>
      <c r="J61" s="163">
        <f t="shared" si="7"/>
        <v>12.315384615384614</v>
      </c>
      <c r="K61" s="172">
        <f t="shared" si="7"/>
        <v>11.92</v>
      </c>
      <c r="L61" s="280"/>
    </row>
    <row r="62" spans="1:12" ht="15" customHeight="1">
      <c r="A62" s="55"/>
      <c r="B62" s="276"/>
      <c r="C62" s="87">
        <f t="shared" si="8"/>
        <v>-4.5</v>
      </c>
      <c r="D62" s="27">
        <f t="shared" si="4"/>
        <v>20.146153846153844</v>
      </c>
      <c r="E62" s="27">
        <f t="shared" si="4"/>
        <v>19.119230769230768</v>
      </c>
      <c r="F62" s="93">
        <f t="shared" si="4"/>
        <v>17.065384615384616</v>
      </c>
      <c r="G62" s="163">
        <f t="shared" si="7"/>
        <v>15.524999999999999</v>
      </c>
      <c r="H62" s="27">
        <f t="shared" si="7"/>
        <v>14.190000000000001</v>
      </c>
      <c r="I62" s="93">
        <f t="shared" si="7"/>
        <v>12.855</v>
      </c>
      <c r="J62" s="163">
        <f t="shared" si="7"/>
        <v>11.93076923076923</v>
      </c>
      <c r="K62" s="172">
        <f t="shared" si="7"/>
        <v>11.52</v>
      </c>
      <c r="L62" s="280"/>
    </row>
    <row r="63" spans="1:12" ht="15" customHeight="1">
      <c r="A63" s="55"/>
      <c r="B63" s="276"/>
      <c r="C63" s="88">
        <f t="shared" si="8"/>
        <v>-5.5</v>
      </c>
      <c r="D63" s="28">
        <f aca="true" t="shared" si="9" ref="D63:F78">(D$35*($D$29-$C63))/100+$C63</f>
        <v>20.069230769230767</v>
      </c>
      <c r="E63" s="28">
        <f t="shared" si="9"/>
        <v>19.00384615384615</v>
      </c>
      <c r="F63" s="94">
        <f t="shared" si="9"/>
        <v>16.873076923076923</v>
      </c>
      <c r="G63" s="164">
        <f t="shared" si="7"/>
        <v>15.274999999999999</v>
      </c>
      <c r="H63" s="28">
        <f t="shared" si="7"/>
        <v>13.89</v>
      </c>
      <c r="I63" s="94">
        <f t="shared" si="7"/>
        <v>12.504999999999999</v>
      </c>
      <c r="J63" s="164">
        <f t="shared" si="7"/>
        <v>11.546153846153846</v>
      </c>
      <c r="K63" s="173">
        <f t="shared" si="7"/>
        <v>11.120000000000001</v>
      </c>
      <c r="L63" s="280"/>
    </row>
    <row r="64" spans="1:12" ht="15" customHeight="1">
      <c r="A64" s="55"/>
      <c r="B64" s="276"/>
      <c r="C64" s="87">
        <f t="shared" si="8"/>
        <v>-6.5</v>
      </c>
      <c r="D64" s="27">
        <f t="shared" si="9"/>
        <v>19.99230769230769</v>
      </c>
      <c r="E64" s="27">
        <f t="shared" si="9"/>
        <v>18.888461538461534</v>
      </c>
      <c r="F64" s="93">
        <f t="shared" si="9"/>
        <v>16.680769230769233</v>
      </c>
      <c r="G64" s="163">
        <f t="shared" si="7"/>
        <v>15.024999999999999</v>
      </c>
      <c r="H64" s="27">
        <f t="shared" si="7"/>
        <v>13.59</v>
      </c>
      <c r="I64" s="93">
        <f t="shared" si="7"/>
        <v>12.155000000000001</v>
      </c>
      <c r="J64" s="163">
        <f t="shared" si="7"/>
        <v>11.161538461538463</v>
      </c>
      <c r="K64" s="172">
        <f t="shared" si="7"/>
        <v>10.719999999999999</v>
      </c>
      <c r="L64" s="280"/>
    </row>
    <row r="65" spans="1:12" ht="15" customHeight="1">
      <c r="A65" s="55"/>
      <c r="B65" s="276"/>
      <c r="C65" s="87">
        <f t="shared" si="8"/>
        <v>-7.5</v>
      </c>
      <c r="D65" s="27">
        <f t="shared" si="9"/>
        <v>19.915384615384614</v>
      </c>
      <c r="E65" s="27">
        <f t="shared" si="9"/>
        <v>18.773076923076918</v>
      </c>
      <c r="F65" s="93">
        <f t="shared" si="9"/>
        <v>16.48846153846154</v>
      </c>
      <c r="G65" s="163">
        <f t="shared" si="7"/>
        <v>14.774999999999999</v>
      </c>
      <c r="H65" s="27">
        <f t="shared" si="7"/>
        <v>13.29</v>
      </c>
      <c r="I65" s="93">
        <f t="shared" si="7"/>
        <v>11.805</v>
      </c>
      <c r="J65" s="163">
        <f t="shared" si="7"/>
        <v>10.776923076923076</v>
      </c>
      <c r="K65" s="172">
        <f t="shared" si="7"/>
        <v>10.32</v>
      </c>
      <c r="L65" s="280"/>
    </row>
    <row r="66" spans="1:12" ht="15" customHeight="1">
      <c r="A66" s="55"/>
      <c r="B66" s="276"/>
      <c r="C66" s="87">
        <f t="shared" si="8"/>
        <v>-8.5</v>
      </c>
      <c r="D66" s="27">
        <f t="shared" si="9"/>
        <v>19.838461538461537</v>
      </c>
      <c r="E66" s="27">
        <f t="shared" si="9"/>
        <v>18.657692307692304</v>
      </c>
      <c r="F66" s="93">
        <f t="shared" si="9"/>
        <v>16.296153846153846</v>
      </c>
      <c r="G66" s="163">
        <f t="shared" si="7"/>
        <v>14.524999999999999</v>
      </c>
      <c r="H66" s="27">
        <f t="shared" si="7"/>
        <v>12.989999999999998</v>
      </c>
      <c r="I66" s="93">
        <f t="shared" si="7"/>
        <v>11.454999999999998</v>
      </c>
      <c r="J66" s="163">
        <f t="shared" si="7"/>
        <v>10.392307692307693</v>
      </c>
      <c r="K66" s="172">
        <f t="shared" si="7"/>
        <v>9.920000000000002</v>
      </c>
      <c r="L66" s="280"/>
    </row>
    <row r="67" spans="1:12" ht="15" customHeight="1">
      <c r="A67" s="55"/>
      <c r="B67" s="276"/>
      <c r="C67" s="87">
        <f t="shared" si="8"/>
        <v>-9.5</v>
      </c>
      <c r="D67" s="27">
        <f t="shared" si="9"/>
        <v>19.76153846153846</v>
      </c>
      <c r="E67" s="27">
        <f t="shared" si="9"/>
        <v>18.54230769230769</v>
      </c>
      <c r="F67" s="93">
        <f t="shared" si="9"/>
        <v>16.103846153846153</v>
      </c>
      <c r="G67" s="163">
        <f t="shared" si="7"/>
        <v>14.274999999999999</v>
      </c>
      <c r="H67" s="27">
        <f t="shared" si="7"/>
        <v>12.690000000000001</v>
      </c>
      <c r="I67" s="93">
        <f t="shared" si="7"/>
        <v>11.105</v>
      </c>
      <c r="J67" s="163">
        <f t="shared" si="7"/>
        <v>10.007692307692306</v>
      </c>
      <c r="K67" s="172">
        <f t="shared" si="7"/>
        <v>9.52</v>
      </c>
      <c r="L67" s="280"/>
    </row>
    <row r="68" spans="1:12" ht="15" customHeight="1">
      <c r="A68" s="55"/>
      <c r="B68" s="276"/>
      <c r="C68" s="88">
        <f t="shared" si="8"/>
        <v>-10.5</v>
      </c>
      <c r="D68" s="28">
        <f t="shared" si="9"/>
        <v>19.684615384615384</v>
      </c>
      <c r="E68" s="28">
        <f t="shared" si="9"/>
        <v>18.426923076923075</v>
      </c>
      <c r="F68" s="94">
        <f t="shared" si="9"/>
        <v>15.911538461538466</v>
      </c>
      <c r="G68" s="164">
        <f aca="true" t="shared" si="10" ref="G68:K78">(G$35*($D$29-$C68))/100+$C68</f>
        <v>14.024999999999999</v>
      </c>
      <c r="H68" s="28">
        <f t="shared" si="10"/>
        <v>12.39</v>
      </c>
      <c r="I68" s="94">
        <f t="shared" si="10"/>
        <v>10.754999999999999</v>
      </c>
      <c r="J68" s="164">
        <f t="shared" si="10"/>
        <v>9.623076923076926</v>
      </c>
      <c r="K68" s="173">
        <f t="shared" si="10"/>
        <v>9.120000000000001</v>
      </c>
      <c r="L68" s="280"/>
    </row>
    <row r="69" spans="1:12" ht="15" customHeight="1">
      <c r="A69" s="55"/>
      <c r="B69" s="276"/>
      <c r="C69" s="87">
        <f t="shared" si="8"/>
        <v>-11.5</v>
      </c>
      <c r="D69" s="27">
        <f t="shared" si="9"/>
        <v>19.60769230769231</v>
      </c>
      <c r="E69" s="27">
        <f t="shared" si="9"/>
        <v>18.31153846153846</v>
      </c>
      <c r="F69" s="93">
        <f t="shared" si="9"/>
        <v>15.719230769230773</v>
      </c>
      <c r="G69" s="163">
        <f t="shared" si="10"/>
        <v>13.774999999999999</v>
      </c>
      <c r="H69" s="27">
        <f t="shared" si="10"/>
        <v>12.09</v>
      </c>
      <c r="I69" s="93">
        <f t="shared" si="10"/>
        <v>10.405000000000001</v>
      </c>
      <c r="J69" s="163">
        <f t="shared" si="10"/>
        <v>9.238461538461543</v>
      </c>
      <c r="K69" s="172">
        <f t="shared" si="10"/>
        <v>8.720000000000002</v>
      </c>
      <c r="L69" s="280"/>
    </row>
    <row r="70" spans="1:12" ht="15" customHeight="1">
      <c r="A70" s="55"/>
      <c r="B70" s="276"/>
      <c r="C70" s="87">
        <f t="shared" si="8"/>
        <v>-12.5</v>
      </c>
      <c r="D70" s="27">
        <f t="shared" si="9"/>
        <v>19.53076923076923</v>
      </c>
      <c r="E70" s="27">
        <f t="shared" si="9"/>
        <v>18.196153846153848</v>
      </c>
      <c r="F70" s="93">
        <f t="shared" si="9"/>
        <v>15.52692307692308</v>
      </c>
      <c r="G70" s="163">
        <f t="shared" si="10"/>
        <v>13.524999999999999</v>
      </c>
      <c r="H70" s="27">
        <f t="shared" si="10"/>
        <v>11.79</v>
      </c>
      <c r="I70" s="93">
        <f t="shared" si="10"/>
        <v>10.055</v>
      </c>
      <c r="J70" s="163">
        <f t="shared" si="10"/>
        <v>8.853846153846156</v>
      </c>
      <c r="K70" s="172">
        <f t="shared" si="10"/>
        <v>8.32</v>
      </c>
      <c r="L70" s="280"/>
    </row>
    <row r="71" spans="1:12" ht="15" customHeight="1">
      <c r="A71" s="55"/>
      <c r="B71" s="276"/>
      <c r="C71" s="87">
        <f t="shared" si="8"/>
        <v>-13.5</v>
      </c>
      <c r="D71" s="27">
        <f t="shared" si="9"/>
        <v>19.453846153846158</v>
      </c>
      <c r="E71" s="27">
        <f t="shared" si="9"/>
        <v>18.080769230769228</v>
      </c>
      <c r="F71" s="93">
        <f t="shared" si="9"/>
        <v>15.33461538461539</v>
      </c>
      <c r="G71" s="163">
        <f t="shared" si="10"/>
        <v>13.274999999999999</v>
      </c>
      <c r="H71" s="27">
        <f t="shared" si="10"/>
        <v>11.489999999999998</v>
      </c>
      <c r="I71" s="93">
        <f t="shared" si="10"/>
        <v>9.704999999999998</v>
      </c>
      <c r="J71" s="163">
        <f t="shared" si="10"/>
        <v>8.469230769230773</v>
      </c>
      <c r="K71" s="172">
        <f t="shared" si="10"/>
        <v>7.920000000000002</v>
      </c>
      <c r="L71" s="280"/>
    </row>
    <row r="72" spans="1:12" ht="15" customHeight="1">
      <c r="A72" s="55"/>
      <c r="B72" s="276"/>
      <c r="C72" s="87">
        <f t="shared" si="8"/>
        <v>-14.5</v>
      </c>
      <c r="D72" s="27">
        <f t="shared" si="9"/>
        <v>19.376923076923077</v>
      </c>
      <c r="E72" s="27">
        <f t="shared" si="9"/>
        <v>17.965384615384615</v>
      </c>
      <c r="F72" s="93">
        <f t="shared" si="9"/>
        <v>15.142307692307696</v>
      </c>
      <c r="G72" s="163">
        <f t="shared" si="10"/>
        <v>13.024999999999999</v>
      </c>
      <c r="H72" s="27">
        <f t="shared" si="10"/>
        <v>11.190000000000001</v>
      </c>
      <c r="I72" s="93">
        <f t="shared" si="10"/>
        <v>9.355</v>
      </c>
      <c r="J72" s="163">
        <f t="shared" si="10"/>
        <v>8.084615384615386</v>
      </c>
      <c r="K72" s="172">
        <f t="shared" si="10"/>
        <v>7.52</v>
      </c>
      <c r="L72" s="280"/>
    </row>
    <row r="73" spans="1:12" ht="15" customHeight="1">
      <c r="A73" s="55"/>
      <c r="B73" s="276"/>
      <c r="C73" s="88">
        <f t="shared" si="8"/>
        <v>-15.5</v>
      </c>
      <c r="D73" s="28">
        <f t="shared" si="9"/>
        <v>19.299999999999997</v>
      </c>
      <c r="E73" s="28">
        <f t="shared" si="9"/>
        <v>17.85</v>
      </c>
      <c r="F73" s="94">
        <f t="shared" si="9"/>
        <v>14.950000000000003</v>
      </c>
      <c r="G73" s="164">
        <f t="shared" si="10"/>
        <v>12.774999999999999</v>
      </c>
      <c r="H73" s="28">
        <f t="shared" si="10"/>
        <v>10.89</v>
      </c>
      <c r="I73" s="94">
        <f t="shared" si="10"/>
        <v>9.004999999999999</v>
      </c>
      <c r="J73" s="164">
        <f t="shared" si="10"/>
        <v>7.700000000000003</v>
      </c>
      <c r="K73" s="173">
        <f t="shared" si="10"/>
        <v>7.120000000000001</v>
      </c>
      <c r="L73" s="280"/>
    </row>
    <row r="74" spans="1:12" ht="15" customHeight="1">
      <c r="A74" s="55"/>
      <c r="B74" s="276"/>
      <c r="C74" s="87">
        <f t="shared" si="8"/>
        <v>-16.5</v>
      </c>
      <c r="D74" s="27">
        <f t="shared" si="9"/>
        <v>19.223076923076924</v>
      </c>
      <c r="E74" s="27">
        <f t="shared" si="9"/>
        <v>17.734615384615388</v>
      </c>
      <c r="F74" s="93">
        <f t="shared" si="9"/>
        <v>14.75769230769231</v>
      </c>
      <c r="G74" s="163">
        <f t="shared" si="10"/>
        <v>12.524999999999999</v>
      </c>
      <c r="H74" s="27">
        <f t="shared" si="10"/>
        <v>10.59</v>
      </c>
      <c r="I74" s="93">
        <f t="shared" si="10"/>
        <v>8.655000000000001</v>
      </c>
      <c r="J74" s="163">
        <f t="shared" si="10"/>
        <v>7.31538461538462</v>
      </c>
      <c r="K74" s="172">
        <f t="shared" si="10"/>
        <v>6.719999999999999</v>
      </c>
      <c r="L74" s="280"/>
    </row>
    <row r="75" spans="1:12" ht="15" customHeight="1">
      <c r="A75" s="55"/>
      <c r="B75" s="276"/>
      <c r="C75" s="87">
        <f t="shared" si="8"/>
        <v>-17.5</v>
      </c>
      <c r="D75" s="27">
        <f t="shared" si="9"/>
        <v>19.14615384615385</v>
      </c>
      <c r="E75" s="27">
        <f t="shared" si="9"/>
        <v>17.619230769230768</v>
      </c>
      <c r="F75" s="93">
        <f t="shared" si="9"/>
        <v>14.565384615384616</v>
      </c>
      <c r="G75" s="163">
        <f t="shared" si="10"/>
        <v>12.274999999999999</v>
      </c>
      <c r="H75" s="27">
        <f t="shared" si="10"/>
        <v>10.29</v>
      </c>
      <c r="I75" s="93">
        <f t="shared" si="10"/>
        <v>8.305</v>
      </c>
      <c r="J75" s="163">
        <f t="shared" si="10"/>
        <v>6.930769230769233</v>
      </c>
      <c r="K75" s="172">
        <f t="shared" si="10"/>
        <v>6.32</v>
      </c>
      <c r="L75" s="280"/>
    </row>
    <row r="76" spans="1:12" ht="15" customHeight="1">
      <c r="A76" s="55"/>
      <c r="B76" s="276"/>
      <c r="C76" s="87">
        <f t="shared" si="8"/>
        <v>-18.5</v>
      </c>
      <c r="D76" s="27">
        <f t="shared" si="9"/>
        <v>19.06923076923077</v>
      </c>
      <c r="E76" s="27">
        <f t="shared" si="9"/>
        <v>17.503846153846155</v>
      </c>
      <c r="F76" s="93">
        <f t="shared" si="9"/>
        <v>14.37307692307693</v>
      </c>
      <c r="G76" s="163">
        <f t="shared" si="10"/>
        <v>12.024999999999999</v>
      </c>
      <c r="H76" s="27">
        <f t="shared" si="10"/>
        <v>9.989999999999998</v>
      </c>
      <c r="I76" s="93">
        <f t="shared" si="10"/>
        <v>7.954999999999998</v>
      </c>
      <c r="J76" s="163">
        <f t="shared" si="10"/>
        <v>6.546153846153846</v>
      </c>
      <c r="K76" s="172">
        <f t="shared" si="10"/>
        <v>5.920000000000002</v>
      </c>
      <c r="L76" s="280"/>
    </row>
    <row r="77" spans="1:12" ht="15" customHeight="1">
      <c r="A77" s="55"/>
      <c r="B77" s="276"/>
      <c r="C77" s="87">
        <f t="shared" si="8"/>
        <v>-19.5</v>
      </c>
      <c r="D77" s="27">
        <f t="shared" si="9"/>
        <v>18.992307692307698</v>
      </c>
      <c r="E77" s="27">
        <f t="shared" si="9"/>
        <v>17.38846153846154</v>
      </c>
      <c r="F77" s="93">
        <f t="shared" si="9"/>
        <v>14.180769230769236</v>
      </c>
      <c r="G77" s="163">
        <f t="shared" si="10"/>
        <v>11.774999999999999</v>
      </c>
      <c r="H77" s="27">
        <f t="shared" si="10"/>
        <v>9.690000000000001</v>
      </c>
      <c r="I77" s="93">
        <f t="shared" si="10"/>
        <v>7.605</v>
      </c>
      <c r="J77" s="163">
        <f t="shared" si="10"/>
        <v>6.161538461538463</v>
      </c>
      <c r="K77" s="172">
        <f t="shared" si="10"/>
        <v>5.52</v>
      </c>
      <c r="L77" s="280"/>
    </row>
    <row r="78" spans="1:12" ht="15" customHeight="1" thickBot="1">
      <c r="A78" s="56"/>
      <c r="B78" s="278"/>
      <c r="C78" s="91">
        <f t="shared" si="8"/>
        <v>-20.5</v>
      </c>
      <c r="D78" s="25">
        <f t="shared" si="9"/>
        <v>18.915384615384617</v>
      </c>
      <c r="E78" s="25">
        <f t="shared" si="9"/>
        <v>17.27307692307692</v>
      </c>
      <c r="F78" s="97">
        <f t="shared" si="9"/>
        <v>13.988461538461543</v>
      </c>
      <c r="G78" s="168">
        <f t="shared" si="10"/>
        <v>11.524999999999999</v>
      </c>
      <c r="H78" s="25">
        <f t="shared" si="10"/>
        <v>9.39</v>
      </c>
      <c r="I78" s="97">
        <f t="shared" si="10"/>
        <v>7.254999999999999</v>
      </c>
      <c r="J78" s="168">
        <f t="shared" si="10"/>
        <v>5.7769230769230795</v>
      </c>
      <c r="K78" s="177">
        <f t="shared" si="10"/>
        <v>5.120000000000001</v>
      </c>
      <c r="L78" s="282"/>
    </row>
  </sheetData>
  <sheetProtection password="D7AC" sheet="1" objects="1" scenarios="1"/>
  <mergeCells count="13">
    <mergeCell ref="G2:K2"/>
    <mergeCell ref="G3:K3"/>
    <mergeCell ref="O3:Q3"/>
    <mergeCell ref="R3:S3"/>
    <mergeCell ref="T3:V3"/>
    <mergeCell ref="D40:K40"/>
    <mergeCell ref="D41:K41"/>
    <mergeCell ref="B43:B78"/>
    <mergeCell ref="L43:L78"/>
    <mergeCell ref="H28:I28"/>
    <mergeCell ref="O4:P4"/>
    <mergeCell ref="T4:U4"/>
    <mergeCell ref="H27:J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1" man="1"/>
  </rowBreaks>
  <drawing r:id="rId4"/>
  <legacyDrawing r:id="rId3"/>
  <oleObjects>
    <oleObject progId="Word.Document.8" shapeId="15075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A1">
      <selection activeCell="T8" sqref="T8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421875" style="0" customWidth="1"/>
    <col min="5" max="11" width="5.7109375" style="0" customWidth="1"/>
    <col min="12" max="12" width="4.57421875" style="0" customWidth="1"/>
    <col min="13" max="13" width="6.8515625" style="0" customWidth="1"/>
    <col min="14" max="14" width="26.140625" style="0" customWidth="1"/>
    <col min="15" max="17" width="6.7109375" style="0" customWidth="1"/>
    <col min="18" max="18" width="12.140625" style="0" customWidth="1"/>
    <col min="19" max="19" width="6.7109375" style="0" customWidth="1"/>
    <col min="20" max="22" width="7.7109375" style="0" customWidth="1"/>
  </cols>
  <sheetData>
    <row r="1" ht="12.75">
      <c r="M1" s="258"/>
    </row>
    <row r="2" spans="1:14" ht="20.25">
      <c r="A2" s="84" t="str">
        <f>'TI Asumisterveysohje 2003'!A27</f>
        <v>Kohde RL115 2005:</v>
      </c>
      <c r="B2" s="14"/>
      <c r="D2" s="113" t="s">
        <v>17</v>
      </c>
      <c r="H2" s="288">
        <f>'TI Asumisterveysohje 2003'!H27</f>
        <v>38372</v>
      </c>
      <c r="I2" s="288"/>
      <c r="J2" s="288"/>
      <c r="M2" s="258"/>
      <c r="N2" s="121" t="s">
        <v>81</v>
      </c>
    </row>
    <row r="3" spans="1:22" ht="16.5" thickBot="1">
      <c r="A3" s="3" t="str">
        <f>'TI Asumisterveysohje 2003'!A28</f>
        <v>Vantaan kaupunki: Hakunilan uimahalli, KUNTOS</v>
      </c>
      <c r="G3" s="207" t="s">
        <v>92</v>
      </c>
      <c r="H3" s="283">
        <f>'TI Asumisterveysohje 2003'!H28</f>
        <v>0.4527777777777778</v>
      </c>
      <c r="I3" s="283"/>
      <c r="M3" s="258"/>
      <c r="N3" s="115" t="s">
        <v>83</v>
      </c>
      <c r="U3" s="69"/>
      <c r="V3" s="69"/>
    </row>
    <row r="4" spans="1:17" ht="20.25" thickBot="1">
      <c r="A4" s="1" t="s">
        <v>1</v>
      </c>
      <c r="B4" s="1"/>
      <c r="C4" s="65" t="s">
        <v>43</v>
      </c>
      <c r="D4" s="66">
        <f>'TI Asumisterveysohje 2003'!D29</f>
        <v>22.2</v>
      </c>
      <c r="E4" s="67" t="s">
        <v>44</v>
      </c>
      <c r="G4" s="114" t="s">
        <v>61</v>
      </c>
      <c r="H4" s="69"/>
      <c r="I4" s="69"/>
      <c r="J4" s="69"/>
      <c r="K4" s="69"/>
      <c r="L4" s="69"/>
      <c r="M4" s="258"/>
      <c r="N4" s="106" t="s">
        <v>11</v>
      </c>
      <c r="O4" s="132" t="s">
        <v>66</v>
      </c>
      <c r="P4" s="133"/>
      <c r="Q4" s="134"/>
    </row>
    <row r="5" spans="1:20" ht="19.5">
      <c r="A5" s="1" t="s">
        <v>21</v>
      </c>
      <c r="B5" s="1"/>
      <c r="C5" s="2" t="s">
        <v>45</v>
      </c>
      <c r="D5" s="70">
        <f>'TI Asumisterveysohje 2003'!D30</f>
        <v>21.5</v>
      </c>
      <c r="E5" s="71" t="s">
        <v>4</v>
      </c>
      <c r="F5" s="72"/>
      <c r="G5" s="69"/>
      <c r="H5" s="69"/>
      <c r="I5" s="69"/>
      <c r="J5" s="69"/>
      <c r="K5" s="69"/>
      <c r="L5" s="69"/>
      <c r="M5" s="258"/>
      <c r="N5" s="105" t="s">
        <v>62</v>
      </c>
      <c r="O5" s="246">
        <f>$D$4-0.14*($D$4-$D$8)*0.28</f>
        <v>21.31016</v>
      </c>
      <c r="P5" s="136" t="s">
        <v>44</v>
      </c>
      <c r="T5" s="207" t="s">
        <v>98</v>
      </c>
    </row>
    <row r="6" spans="1:20" ht="19.5">
      <c r="A6" s="1" t="s">
        <v>22</v>
      </c>
      <c r="B6" s="1"/>
      <c r="C6" s="73" t="s">
        <v>46</v>
      </c>
      <c r="D6" s="104">
        <f>'TI Asumisterveysohje 2003'!D31</f>
        <v>-1</v>
      </c>
      <c r="E6" s="74" t="s">
        <v>44</v>
      </c>
      <c r="F6" s="75"/>
      <c r="M6" s="258"/>
      <c r="N6" s="105" t="s">
        <v>63</v>
      </c>
      <c r="O6" s="247">
        <f>$D$4-0.14*($D$4-$D$8)*0.22</f>
        <v>21.50084</v>
      </c>
      <c r="P6" s="138" t="s">
        <v>44</v>
      </c>
      <c r="T6" s="85" t="s">
        <v>18</v>
      </c>
    </row>
    <row r="7" spans="1:20" ht="20.25" thickBot="1">
      <c r="A7" s="1" t="s">
        <v>23</v>
      </c>
      <c r="B7" s="1"/>
      <c r="C7" s="2" t="s">
        <v>47</v>
      </c>
      <c r="D7" s="70">
        <f>'TI Asumisterveysohje 2003'!D32</f>
        <v>4.2</v>
      </c>
      <c r="E7" s="71" t="s">
        <v>48</v>
      </c>
      <c r="F7" s="72"/>
      <c r="M7" s="258"/>
      <c r="N7" s="105" t="s">
        <v>64</v>
      </c>
      <c r="O7" s="248">
        <f>$D$4-0.14*($D$4-$D$8)*0.36</f>
        <v>21.05592</v>
      </c>
      <c r="P7" s="140" t="s">
        <v>44</v>
      </c>
      <c r="Q7" s="85"/>
      <c r="T7" s="116" t="s">
        <v>99</v>
      </c>
    </row>
    <row r="8" spans="1:20" ht="20.25" thickBot="1">
      <c r="A8" s="1" t="s">
        <v>2</v>
      </c>
      <c r="B8" s="1"/>
      <c r="C8" s="76" t="s">
        <v>49</v>
      </c>
      <c r="D8" s="77">
        <f>'TI Asumisterveysohje 2003'!D33</f>
        <v>-0.5</v>
      </c>
      <c r="E8" s="78" t="s">
        <v>44</v>
      </c>
      <c r="F8" s="68"/>
      <c r="G8" s="69"/>
      <c r="M8" s="258"/>
      <c r="N8" s="115" t="s">
        <v>84</v>
      </c>
      <c r="Q8" s="85"/>
      <c r="T8" s="116" t="s">
        <v>97</v>
      </c>
    </row>
    <row r="9" spans="3:20" ht="18.75" thickBot="1">
      <c r="C9" s="69"/>
      <c r="D9" s="69"/>
      <c r="E9" s="69"/>
      <c r="F9" s="69"/>
      <c r="G9" s="69"/>
      <c r="H9" s="69"/>
      <c r="I9" s="69"/>
      <c r="J9" s="69"/>
      <c r="K9" s="69"/>
      <c r="L9" s="69"/>
      <c r="M9" s="259"/>
      <c r="N9" s="106" t="s">
        <v>11</v>
      </c>
      <c r="O9" s="132" t="s">
        <v>65</v>
      </c>
      <c r="P9" s="133"/>
      <c r="Q9" s="134"/>
      <c r="T9" s="85"/>
    </row>
    <row r="10" spans="1:20" ht="18.75" thickBot="1">
      <c r="A10" s="1" t="s">
        <v>0</v>
      </c>
      <c r="B10" s="1"/>
      <c r="C10" s="73" t="s">
        <v>12</v>
      </c>
      <c r="D10" s="79">
        <f>'TI Asumisterveysohje 2003'!D35</f>
        <v>92.3076923076923</v>
      </c>
      <c r="E10" s="80">
        <f>'TI Asumisterveysohje 2003'!E35</f>
        <v>88.46153846153845</v>
      </c>
      <c r="F10" s="182">
        <f>'TI Asumisterveysohje 2003'!F35</f>
        <v>80.76923076923077</v>
      </c>
      <c r="G10" s="184">
        <v>75</v>
      </c>
      <c r="H10" s="183">
        <v>70</v>
      </c>
      <c r="I10" s="179">
        <v>65</v>
      </c>
      <c r="J10" s="181">
        <f>'TI Asumisterveysohje 2003'!J35</f>
        <v>61.53846153846154</v>
      </c>
      <c r="K10" s="180">
        <v>60</v>
      </c>
      <c r="L10" s="81" t="s">
        <v>4</v>
      </c>
      <c r="M10" s="258"/>
      <c r="N10" s="105" t="s">
        <v>62</v>
      </c>
      <c r="O10" s="252">
        <f>$D$4-0.13*($D$4-$D$8)*0.25</f>
        <v>21.46225</v>
      </c>
      <c r="P10" s="136" t="s">
        <v>44</v>
      </c>
      <c r="Q10" s="85"/>
      <c r="T10" s="85"/>
    </row>
    <row r="11" spans="3:20" ht="18.75" thickBot="1"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258"/>
      <c r="N11" s="105" t="s">
        <v>63</v>
      </c>
      <c r="O11" s="253">
        <f>$D$4-0.13*($D$4-$D$8)*0.16</f>
        <v>21.72784</v>
      </c>
      <c r="P11" s="138" t="s">
        <v>44</v>
      </c>
      <c r="Q11" s="85"/>
      <c r="T11" s="85" t="s">
        <v>20</v>
      </c>
    </row>
    <row r="12" spans="1:20" ht="20.25" thickBot="1">
      <c r="A12" s="1" t="s">
        <v>24</v>
      </c>
      <c r="B12" s="1"/>
      <c r="C12" s="82" t="s">
        <v>50</v>
      </c>
      <c r="D12" s="79">
        <f aca="true" t="shared" si="0" ref="D12:K12">(D10*($D4-$D8))/100+$D8</f>
        <v>20.453846153846154</v>
      </c>
      <c r="E12" s="80">
        <f t="shared" si="0"/>
        <v>19.580769230769228</v>
      </c>
      <c r="F12" s="182">
        <f t="shared" si="0"/>
        <v>17.834615384615386</v>
      </c>
      <c r="G12" s="186">
        <f t="shared" si="0"/>
        <v>16.525</v>
      </c>
      <c r="H12" s="185">
        <f t="shared" si="0"/>
        <v>15.39</v>
      </c>
      <c r="I12" s="187">
        <f t="shared" si="0"/>
        <v>14.255</v>
      </c>
      <c r="J12" s="181">
        <f t="shared" si="0"/>
        <v>13.46923076923077</v>
      </c>
      <c r="K12" s="188">
        <f t="shared" si="0"/>
        <v>13.12</v>
      </c>
      <c r="L12" s="83" t="s">
        <v>44</v>
      </c>
      <c r="M12" s="258"/>
      <c r="N12" s="105" t="s">
        <v>64</v>
      </c>
      <c r="O12" s="254">
        <f>$D$4-0.13*($D$4-$D$8)*0.25</f>
        <v>21.46225</v>
      </c>
      <c r="P12" s="140" t="s">
        <v>44</v>
      </c>
      <c r="Q12" s="85"/>
      <c r="T12" s="85" t="s">
        <v>19</v>
      </c>
    </row>
    <row r="13" ht="12.75">
      <c r="M13" s="258"/>
    </row>
    <row r="14" ht="13.5" thickBot="1">
      <c r="M14" s="258"/>
    </row>
    <row r="15" spans="1:10" ht="27" customHeight="1" thickBot="1">
      <c r="A15" s="24" t="s">
        <v>32</v>
      </c>
      <c r="B15" s="53"/>
      <c r="C15" s="58"/>
      <c r="D15" s="295" t="s">
        <v>96</v>
      </c>
      <c r="E15" s="268"/>
      <c r="F15" s="268"/>
      <c r="G15" s="268"/>
      <c r="H15" s="268"/>
      <c r="I15" s="268"/>
      <c r="J15" s="269"/>
    </row>
    <row r="16" spans="1:11" ht="15" customHeight="1" thickBot="1">
      <c r="A16" s="59" t="s">
        <v>42</v>
      </c>
      <c r="B16" s="102">
        <f>D4</f>
        <v>22.2</v>
      </c>
      <c r="C16" s="103" t="s">
        <v>9</v>
      </c>
      <c r="D16" s="296" t="str">
        <f>N3</f>
        <v>RakMK C3  ( 1985 )</v>
      </c>
      <c r="E16" s="263"/>
      <c r="F16" s="264"/>
      <c r="H16" s="296" t="str">
        <f>N8</f>
        <v>RakMK C3  ( 2003 )</v>
      </c>
      <c r="I16" s="263"/>
      <c r="J16" s="264"/>
      <c r="K16" s="122"/>
    </row>
    <row r="17" spans="1:11" ht="51" customHeight="1" thickBot="1">
      <c r="A17" s="60"/>
      <c r="B17" s="54"/>
      <c r="C17" s="47" t="s">
        <v>41</v>
      </c>
      <c r="D17" s="211" t="s">
        <v>93</v>
      </c>
      <c r="E17" s="212" t="s">
        <v>94</v>
      </c>
      <c r="F17" s="213" t="s">
        <v>95</v>
      </c>
      <c r="G17" s="214"/>
      <c r="H17" s="211" t="s">
        <v>93</v>
      </c>
      <c r="I17" s="212" t="s">
        <v>94</v>
      </c>
      <c r="J17" s="213" t="s">
        <v>95</v>
      </c>
      <c r="K17" s="122"/>
    </row>
    <row r="18" spans="1:10" ht="15" customHeight="1">
      <c r="A18" s="55"/>
      <c r="B18" s="275" t="s">
        <v>53</v>
      </c>
      <c r="C18" s="171">
        <f aca="true" t="shared" si="1" ref="C18:C32">C19+1</f>
        <v>14.5</v>
      </c>
      <c r="D18" s="217">
        <f aca="true" t="shared" si="2" ref="D18:D32">$D$4-0.14*($D$4-$C18)*0.28</f>
        <v>21.89816</v>
      </c>
      <c r="E18" s="218">
        <f aca="true" t="shared" si="3" ref="E18:E32">$D$4-0.14*($D$4-$C18)*0.22</f>
        <v>21.96284</v>
      </c>
      <c r="F18" s="219">
        <f aca="true" t="shared" si="4" ref="F18:F32">$D$4-0.14*($D$4-$C18)*0.36</f>
        <v>21.81192</v>
      </c>
      <c r="G18" s="171"/>
      <c r="H18" s="227">
        <f aca="true" t="shared" si="5" ref="H18:H32">$D$4-0.13*($D$4-$C18)*0.25</f>
        <v>21.949749999999998</v>
      </c>
      <c r="I18" s="218">
        <f aca="true" t="shared" si="6" ref="I18:I32">$D$4-0.13*($D$4-$C18)*0.16</f>
        <v>22.039839999999998</v>
      </c>
      <c r="J18" s="228">
        <f aca="true" t="shared" si="7" ref="J18:J32">$D$4-0.13*($D$4-$C18)*0.25</f>
        <v>21.949749999999998</v>
      </c>
    </row>
    <row r="19" spans="1:10" ht="15" customHeight="1">
      <c r="A19" s="55"/>
      <c r="B19" s="276"/>
      <c r="C19" s="172">
        <f t="shared" si="1"/>
        <v>13.5</v>
      </c>
      <c r="D19" s="220">
        <f t="shared" si="2"/>
        <v>21.85896</v>
      </c>
      <c r="E19" s="210">
        <f t="shared" si="3"/>
        <v>21.93204</v>
      </c>
      <c r="F19" s="221">
        <f t="shared" si="4"/>
        <v>21.76152</v>
      </c>
      <c r="G19" s="172"/>
      <c r="H19" s="229">
        <f t="shared" si="5"/>
        <v>21.91725</v>
      </c>
      <c r="I19" s="210">
        <f t="shared" si="6"/>
        <v>22.01904</v>
      </c>
      <c r="J19" s="230">
        <f t="shared" si="7"/>
        <v>21.91725</v>
      </c>
    </row>
    <row r="20" spans="1:10" ht="15" customHeight="1">
      <c r="A20" s="55"/>
      <c r="B20" s="276"/>
      <c r="C20" s="172">
        <f t="shared" si="1"/>
        <v>12.5</v>
      </c>
      <c r="D20" s="220">
        <f t="shared" si="2"/>
        <v>21.81976</v>
      </c>
      <c r="E20" s="210">
        <f t="shared" si="3"/>
        <v>21.901239999999998</v>
      </c>
      <c r="F20" s="221">
        <f t="shared" si="4"/>
        <v>21.711119999999998</v>
      </c>
      <c r="G20" s="172"/>
      <c r="H20" s="229">
        <f t="shared" si="5"/>
        <v>21.88475</v>
      </c>
      <c r="I20" s="210">
        <f t="shared" si="6"/>
        <v>21.99824</v>
      </c>
      <c r="J20" s="230">
        <f t="shared" si="7"/>
        <v>21.88475</v>
      </c>
    </row>
    <row r="21" spans="1:10" ht="15" customHeight="1">
      <c r="A21" s="55"/>
      <c r="B21" s="276"/>
      <c r="C21" s="172">
        <f t="shared" si="1"/>
        <v>11.5</v>
      </c>
      <c r="D21" s="220">
        <f t="shared" si="2"/>
        <v>21.780559999999998</v>
      </c>
      <c r="E21" s="210">
        <f t="shared" si="3"/>
        <v>21.87044</v>
      </c>
      <c r="F21" s="221">
        <f t="shared" si="4"/>
        <v>21.660719999999998</v>
      </c>
      <c r="G21" s="172"/>
      <c r="H21" s="229">
        <f t="shared" si="5"/>
        <v>21.852249999999998</v>
      </c>
      <c r="I21" s="210">
        <f t="shared" si="6"/>
        <v>21.977439999999998</v>
      </c>
      <c r="J21" s="230">
        <f t="shared" si="7"/>
        <v>21.852249999999998</v>
      </c>
    </row>
    <row r="22" spans="1:10" ht="15" customHeight="1">
      <c r="A22" s="55"/>
      <c r="B22" s="276"/>
      <c r="C22" s="172">
        <f t="shared" si="1"/>
        <v>10.5</v>
      </c>
      <c r="D22" s="220">
        <f t="shared" si="2"/>
        <v>21.74136</v>
      </c>
      <c r="E22" s="210">
        <f t="shared" si="3"/>
        <v>21.83964</v>
      </c>
      <c r="F22" s="221">
        <f t="shared" si="4"/>
        <v>21.610319999999998</v>
      </c>
      <c r="G22" s="172"/>
      <c r="H22" s="229">
        <f t="shared" si="5"/>
        <v>21.81975</v>
      </c>
      <c r="I22" s="210">
        <f t="shared" si="6"/>
        <v>21.95664</v>
      </c>
      <c r="J22" s="230">
        <f t="shared" si="7"/>
        <v>21.81975</v>
      </c>
    </row>
    <row r="23" spans="1:10" ht="15" customHeight="1">
      <c r="A23" s="55"/>
      <c r="B23" s="276"/>
      <c r="C23" s="173">
        <f t="shared" si="1"/>
        <v>9.5</v>
      </c>
      <c r="D23" s="222">
        <f t="shared" si="2"/>
        <v>21.70216</v>
      </c>
      <c r="E23" s="20">
        <f t="shared" si="3"/>
        <v>21.80884</v>
      </c>
      <c r="F23" s="223">
        <f t="shared" si="4"/>
        <v>21.559919999999998</v>
      </c>
      <c r="G23" s="173"/>
      <c r="H23" s="231">
        <f t="shared" si="5"/>
        <v>21.78725</v>
      </c>
      <c r="I23" s="20">
        <f t="shared" si="6"/>
        <v>21.93584</v>
      </c>
      <c r="J23" s="232">
        <f t="shared" si="7"/>
        <v>21.78725</v>
      </c>
    </row>
    <row r="24" spans="1:10" ht="15" customHeight="1">
      <c r="A24" s="55"/>
      <c r="B24" s="276"/>
      <c r="C24" s="215">
        <f t="shared" si="1"/>
        <v>8.5</v>
      </c>
      <c r="D24" s="220">
        <f t="shared" si="2"/>
        <v>21.662959999999998</v>
      </c>
      <c r="E24" s="210">
        <f t="shared" si="3"/>
        <v>21.77804</v>
      </c>
      <c r="F24" s="221">
        <f t="shared" si="4"/>
        <v>21.50952</v>
      </c>
      <c r="G24" s="172"/>
      <c r="H24" s="229">
        <f t="shared" si="5"/>
        <v>21.754749999999998</v>
      </c>
      <c r="I24" s="210">
        <f t="shared" si="6"/>
        <v>21.915039999999998</v>
      </c>
      <c r="J24" s="230">
        <f t="shared" si="7"/>
        <v>21.754749999999998</v>
      </c>
    </row>
    <row r="25" spans="1:10" ht="15" customHeight="1">
      <c r="A25" s="55"/>
      <c r="B25" s="276"/>
      <c r="C25" s="215">
        <f t="shared" si="1"/>
        <v>7.5</v>
      </c>
      <c r="D25" s="220">
        <f t="shared" si="2"/>
        <v>21.62376</v>
      </c>
      <c r="E25" s="210">
        <f t="shared" si="3"/>
        <v>21.747239999999998</v>
      </c>
      <c r="F25" s="221">
        <f t="shared" si="4"/>
        <v>21.45912</v>
      </c>
      <c r="G25" s="172"/>
      <c r="H25" s="229">
        <f t="shared" si="5"/>
        <v>21.72225</v>
      </c>
      <c r="I25" s="210">
        <f t="shared" si="6"/>
        <v>21.89424</v>
      </c>
      <c r="J25" s="230">
        <f t="shared" si="7"/>
        <v>21.72225</v>
      </c>
    </row>
    <row r="26" spans="1:10" ht="15" customHeight="1">
      <c r="A26" s="55"/>
      <c r="B26" s="276"/>
      <c r="C26" s="215">
        <f t="shared" si="1"/>
        <v>6.5</v>
      </c>
      <c r="D26" s="220">
        <f t="shared" si="2"/>
        <v>21.58456</v>
      </c>
      <c r="E26" s="210">
        <f t="shared" si="3"/>
        <v>21.71644</v>
      </c>
      <c r="F26" s="221">
        <f t="shared" si="4"/>
        <v>21.40872</v>
      </c>
      <c r="G26" s="172"/>
      <c r="H26" s="229">
        <f t="shared" si="5"/>
        <v>21.68975</v>
      </c>
      <c r="I26" s="210">
        <f t="shared" si="6"/>
        <v>21.87344</v>
      </c>
      <c r="J26" s="230">
        <f t="shared" si="7"/>
        <v>21.68975</v>
      </c>
    </row>
    <row r="27" spans="1:10" ht="15" customHeight="1">
      <c r="A27" s="55"/>
      <c r="B27" s="276"/>
      <c r="C27" s="215">
        <f t="shared" si="1"/>
        <v>5.5</v>
      </c>
      <c r="D27" s="220">
        <f t="shared" si="2"/>
        <v>21.54536</v>
      </c>
      <c r="E27" s="210">
        <f t="shared" si="3"/>
        <v>21.68564</v>
      </c>
      <c r="F27" s="221">
        <f t="shared" si="4"/>
        <v>21.35832</v>
      </c>
      <c r="G27" s="172"/>
      <c r="H27" s="229">
        <f t="shared" si="5"/>
        <v>21.657249999999998</v>
      </c>
      <c r="I27" s="210">
        <f t="shared" si="6"/>
        <v>21.85264</v>
      </c>
      <c r="J27" s="230">
        <f t="shared" si="7"/>
        <v>21.657249999999998</v>
      </c>
    </row>
    <row r="28" spans="1:10" ht="15" customHeight="1">
      <c r="A28" s="55"/>
      <c r="B28" s="276"/>
      <c r="C28" s="173">
        <f t="shared" si="1"/>
        <v>4.5</v>
      </c>
      <c r="D28" s="222">
        <f t="shared" si="2"/>
        <v>21.506159999999998</v>
      </c>
      <c r="E28" s="20">
        <f t="shared" si="3"/>
        <v>21.65484</v>
      </c>
      <c r="F28" s="223">
        <f t="shared" si="4"/>
        <v>21.30792</v>
      </c>
      <c r="G28" s="173"/>
      <c r="H28" s="231">
        <f t="shared" si="5"/>
        <v>21.62475</v>
      </c>
      <c r="I28" s="20">
        <f t="shared" si="6"/>
        <v>21.83184</v>
      </c>
      <c r="J28" s="232">
        <f t="shared" si="7"/>
        <v>21.62475</v>
      </c>
    </row>
    <row r="29" spans="1:10" ht="15" customHeight="1">
      <c r="A29" s="55"/>
      <c r="B29" s="276"/>
      <c r="C29" s="215">
        <f t="shared" si="1"/>
        <v>3.5</v>
      </c>
      <c r="D29" s="220">
        <f t="shared" si="2"/>
        <v>21.46696</v>
      </c>
      <c r="E29" s="210">
        <f t="shared" si="3"/>
        <v>21.62404</v>
      </c>
      <c r="F29" s="221">
        <f t="shared" si="4"/>
        <v>21.25752</v>
      </c>
      <c r="G29" s="172"/>
      <c r="H29" s="229">
        <f t="shared" si="5"/>
        <v>21.59225</v>
      </c>
      <c r="I29" s="210">
        <f t="shared" si="6"/>
        <v>21.81104</v>
      </c>
      <c r="J29" s="230">
        <f t="shared" si="7"/>
        <v>21.59225</v>
      </c>
    </row>
    <row r="30" spans="1:10" ht="15" customHeight="1">
      <c r="A30" s="55"/>
      <c r="B30" s="276"/>
      <c r="C30" s="215">
        <f t="shared" si="1"/>
        <v>2.5</v>
      </c>
      <c r="D30" s="220">
        <f t="shared" si="2"/>
        <v>21.42776</v>
      </c>
      <c r="E30" s="210">
        <f t="shared" si="3"/>
        <v>21.593239999999998</v>
      </c>
      <c r="F30" s="221">
        <f t="shared" si="4"/>
        <v>21.20712</v>
      </c>
      <c r="G30" s="172"/>
      <c r="H30" s="229">
        <f t="shared" si="5"/>
        <v>21.55975</v>
      </c>
      <c r="I30" s="210">
        <f t="shared" si="6"/>
        <v>21.79024</v>
      </c>
      <c r="J30" s="230">
        <f t="shared" si="7"/>
        <v>21.55975</v>
      </c>
    </row>
    <row r="31" spans="1:10" ht="15" customHeight="1">
      <c r="A31" s="55"/>
      <c r="B31" s="276"/>
      <c r="C31" s="215">
        <f t="shared" si="1"/>
        <v>1.5</v>
      </c>
      <c r="D31" s="220">
        <f t="shared" si="2"/>
        <v>21.38856</v>
      </c>
      <c r="E31" s="210">
        <f t="shared" si="3"/>
        <v>21.56244</v>
      </c>
      <c r="F31" s="221">
        <f t="shared" si="4"/>
        <v>21.15672</v>
      </c>
      <c r="G31" s="173"/>
      <c r="H31" s="229">
        <f t="shared" si="5"/>
        <v>21.52725</v>
      </c>
      <c r="I31" s="210">
        <f t="shared" si="6"/>
        <v>21.76944</v>
      </c>
      <c r="J31" s="230">
        <f t="shared" si="7"/>
        <v>21.52725</v>
      </c>
    </row>
    <row r="32" spans="1:10" ht="15" customHeight="1" thickBot="1">
      <c r="A32" s="56"/>
      <c r="B32" s="276"/>
      <c r="C32" s="235">
        <f t="shared" si="1"/>
        <v>0.5</v>
      </c>
      <c r="D32" s="236">
        <f t="shared" si="2"/>
        <v>21.34936</v>
      </c>
      <c r="E32" s="237">
        <f t="shared" si="3"/>
        <v>21.53164</v>
      </c>
      <c r="F32" s="238">
        <f t="shared" si="4"/>
        <v>21.10632</v>
      </c>
      <c r="G32" s="209"/>
      <c r="H32" s="242">
        <f t="shared" si="5"/>
        <v>21.49475</v>
      </c>
      <c r="I32" s="237">
        <f t="shared" si="6"/>
        <v>21.748639999999998</v>
      </c>
      <c r="J32" s="243">
        <f t="shared" si="7"/>
        <v>21.49475</v>
      </c>
    </row>
    <row r="33" spans="1:10" ht="15" customHeight="1" thickBot="1">
      <c r="A33" s="57" t="s">
        <v>30</v>
      </c>
      <c r="B33" s="277"/>
      <c r="C33" s="208">
        <f>D8</f>
        <v>-0.5</v>
      </c>
      <c r="D33" s="249">
        <f>$D$4-0.14*($D$4-$C33)*0.28</f>
        <v>21.31016</v>
      </c>
      <c r="E33" s="250">
        <f>$D$4-0.14*($D$4-$C33)*0.22</f>
        <v>21.50084</v>
      </c>
      <c r="F33" s="251">
        <f>$D$4-0.14*($D$4-$C33)*0.36</f>
        <v>21.05592</v>
      </c>
      <c r="G33" s="226"/>
      <c r="H33" s="255">
        <f>$D$4-0.13*($D$4-$C33)*0.25</f>
        <v>21.46225</v>
      </c>
      <c r="I33" s="256">
        <f>$D$4-0.13*($D$4-$C33)*0.16</f>
        <v>21.72784</v>
      </c>
      <c r="J33" s="257">
        <f>$D$4-0.13*($D$4-$C33)*0.25</f>
        <v>21.46225</v>
      </c>
    </row>
    <row r="34" spans="1:10" ht="15" customHeight="1">
      <c r="A34" s="55"/>
      <c r="B34" s="276"/>
      <c r="C34" s="216">
        <f>C33-1</f>
        <v>-1.5</v>
      </c>
      <c r="D34" s="239">
        <f aca="true" t="shared" si="8" ref="D34:D53">$D$4-0.14*($D$4-$C34)*0.28</f>
        <v>21.27096</v>
      </c>
      <c r="E34" s="240">
        <f aca="true" t="shared" si="9" ref="E34:E53">$D$4-0.14*($D$4-$C34)*0.22</f>
        <v>21.47004</v>
      </c>
      <c r="F34" s="241">
        <f aca="true" t="shared" si="10" ref="F34:F53">$D$4-0.14*($D$4-$C34)*0.36</f>
        <v>21.00552</v>
      </c>
      <c r="G34" s="176"/>
      <c r="H34" s="244">
        <f aca="true" t="shared" si="11" ref="H34:H53">$D$4-0.13*($D$4-$C34)*0.25</f>
        <v>21.42975</v>
      </c>
      <c r="I34" s="240">
        <f aca="true" t="shared" si="12" ref="I34:I53">$D$4-0.13*($D$4-$C34)*0.16</f>
        <v>21.70704</v>
      </c>
      <c r="J34" s="245">
        <f aca="true" t="shared" si="13" ref="J34:J53">$D$4-0.13*($D$4-$C34)*0.25</f>
        <v>21.42975</v>
      </c>
    </row>
    <row r="35" spans="1:10" ht="15" customHeight="1">
      <c r="A35" s="55"/>
      <c r="B35" s="276"/>
      <c r="C35" s="215">
        <f aca="true" t="shared" si="14" ref="C35:C53">C34-1</f>
        <v>-2.5</v>
      </c>
      <c r="D35" s="220">
        <f t="shared" si="8"/>
        <v>21.231759999999998</v>
      </c>
      <c r="E35" s="210">
        <f t="shared" si="9"/>
        <v>21.439239999999998</v>
      </c>
      <c r="F35" s="221">
        <f t="shared" si="10"/>
        <v>20.95512</v>
      </c>
      <c r="G35" s="172"/>
      <c r="H35" s="229">
        <f t="shared" si="11"/>
        <v>21.39725</v>
      </c>
      <c r="I35" s="210">
        <f t="shared" si="12"/>
        <v>21.686239999999998</v>
      </c>
      <c r="J35" s="230">
        <f t="shared" si="13"/>
        <v>21.39725</v>
      </c>
    </row>
    <row r="36" spans="1:10" ht="15" customHeight="1">
      <c r="A36" s="55"/>
      <c r="B36" s="276"/>
      <c r="C36" s="215">
        <f t="shared" si="14"/>
        <v>-3.5</v>
      </c>
      <c r="D36" s="220">
        <f t="shared" si="8"/>
        <v>21.19256</v>
      </c>
      <c r="E36" s="210">
        <f t="shared" si="9"/>
        <v>21.40844</v>
      </c>
      <c r="F36" s="221">
        <f t="shared" si="10"/>
        <v>20.904719999999998</v>
      </c>
      <c r="G36" s="172"/>
      <c r="H36" s="229">
        <f t="shared" si="11"/>
        <v>21.36475</v>
      </c>
      <c r="I36" s="210">
        <f t="shared" si="12"/>
        <v>21.66544</v>
      </c>
      <c r="J36" s="230">
        <f t="shared" si="13"/>
        <v>21.36475</v>
      </c>
    </row>
    <row r="37" spans="1:10" ht="15" customHeight="1">
      <c r="A37" s="55"/>
      <c r="B37" s="276"/>
      <c r="C37" s="215">
        <f t="shared" si="14"/>
        <v>-4.5</v>
      </c>
      <c r="D37" s="220">
        <f t="shared" si="8"/>
        <v>21.15336</v>
      </c>
      <c r="E37" s="210">
        <f t="shared" si="9"/>
        <v>21.37764</v>
      </c>
      <c r="F37" s="221">
        <f t="shared" si="10"/>
        <v>20.854319999999998</v>
      </c>
      <c r="G37" s="172"/>
      <c r="H37" s="229">
        <f t="shared" si="11"/>
        <v>21.33225</v>
      </c>
      <c r="I37" s="210">
        <f t="shared" si="12"/>
        <v>21.64464</v>
      </c>
      <c r="J37" s="230">
        <f t="shared" si="13"/>
        <v>21.33225</v>
      </c>
    </row>
    <row r="38" spans="1:10" ht="15" customHeight="1">
      <c r="A38" s="55"/>
      <c r="B38" s="276"/>
      <c r="C38" s="173">
        <f t="shared" si="14"/>
        <v>-5.5</v>
      </c>
      <c r="D38" s="222">
        <f t="shared" si="8"/>
        <v>21.11416</v>
      </c>
      <c r="E38" s="20">
        <f t="shared" si="9"/>
        <v>21.34684</v>
      </c>
      <c r="F38" s="223">
        <f t="shared" si="10"/>
        <v>20.803919999999998</v>
      </c>
      <c r="G38" s="173"/>
      <c r="H38" s="231">
        <f t="shared" si="11"/>
        <v>21.29975</v>
      </c>
      <c r="I38" s="20">
        <f t="shared" si="12"/>
        <v>21.623839999999998</v>
      </c>
      <c r="J38" s="232">
        <f t="shared" si="13"/>
        <v>21.29975</v>
      </c>
    </row>
    <row r="39" spans="1:10" ht="15" customHeight="1">
      <c r="A39" s="55"/>
      <c r="B39" s="276"/>
      <c r="C39" s="215">
        <f t="shared" si="14"/>
        <v>-6.5</v>
      </c>
      <c r="D39" s="220">
        <f t="shared" si="8"/>
        <v>21.074959999999997</v>
      </c>
      <c r="E39" s="210">
        <f t="shared" si="9"/>
        <v>21.316039999999997</v>
      </c>
      <c r="F39" s="221">
        <f t="shared" si="10"/>
        <v>20.753519999999998</v>
      </c>
      <c r="G39" s="172"/>
      <c r="H39" s="229">
        <f t="shared" si="11"/>
        <v>21.26725</v>
      </c>
      <c r="I39" s="210">
        <f t="shared" si="12"/>
        <v>21.60304</v>
      </c>
      <c r="J39" s="230">
        <f t="shared" si="13"/>
        <v>21.26725</v>
      </c>
    </row>
    <row r="40" spans="1:10" ht="15" customHeight="1">
      <c r="A40" s="55"/>
      <c r="B40" s="276"/>
      <c r="C40" s="215">
        <f t="shared" si="14"/>
        <v>-7.5</v>
      </c>
      <c r="D40" s="220">
        <f t="shared" si="8"/>
        <v>21.03576</v>
      </c>
      <c r="E40" s="210">
        <f t="shared" si="9"/>
        <v>21.285239999999998</v>
      </c>
      <c r="F40" s="221">
        <f t="shared" si="10"/>
        <v>20.70312</v>
      </c>
      <c r="G40" s="172"/>
      <c r="H40" s="229">
        <f t="shared" si="11"/>
        <v>21.23475</v>
      </c>
      <c r="I40" s="210">
        <f t="shared" si="12"/>
        <v>21.58224</v>
      </c>
      <c r="J40" s="230">
        <f t="shared" si="13"/>
        <v>21.23475</v>
      </c>
    </row>
    <row r="41" spans="1:10" ht="15" customHeight="1">
      <c r="A41" s="55"/>
      <c r="B41" s="276"/>
      <c r="C41" s="215">
        <f t="shared" si="14"/>
        <v>-8.5</v>
      </c>
      <c r="D41" s="220">
        <f t="shared" si="8"/>
        <v>20.99656</v>
      </c>
      <c r="E41" s="210">
        <f t="shared" si="9"/>
        <v>21.25444</v>
      </c>
      <c r="F41" s="221">
        <f t="shared" si="10"/>
        <v>20.65272</v>
      </c>
      <c r="G41" s="172"/>
      <c r="H41" s="229">
        <f t="shared" si="11"/>
        <v>21.20225</v>
      </c>
      <c r="I41" s="210">
        <f t="shared" si="12"/>
        <v>21.561439999999997</v>
      </c>
      <c r="J41" s="230">
        <f t="shared" si="13"/>
        <v>21.20225</v>
      </c>
    </row>
    <row r="42" spans="1:10" ht="15" customHeight="1">
      <c r="A42" s="55"/>
      <c r="B42" s="276"/>
      <c r="C42" s="215">
        <f t="shared" si="14"/>
        <v>-9.5</v>
      </c>
      <c r="D42" s="220">
        <f t="shared" si="8"/>
        <v>20.957359999999998</v>
      </c>
      <c r="E42" s="210">
        <f t="shared" si="9"/>
        <v>21.22364</v>
      </c>
      <c r="F42" s="221">
        <f t="shared" si="10"/>
        <v>20.60232</v>
      </c>
      <c r="G42" s="172"/>
      <c r="H42" s="229">
        <f t="shared" si="11"/>
        <v>21.16975</v>
      </c>
      <c r="I42" s="210">
        <f t="shared" si="12"/>
        <v>21.54064</v>
      </c>
      <c r="J42" s="230">
        <f t="shared" si="13"/>
        <v>21.16975</v>
      </c>
    </row>
    <row r="43" spans="1:10" ht="15" customHeight="1">
      <c r="A43" s="55"/>
      <c r="B43" s="276"/>
      <c r="C43" s="173">
        <f t="shared" si="14"/>
        <v>-10.5</v>
      </c>
      <c r="D43" s="222">
        <f t="shared" si="8"/>
        <v>20.91816</v>
      </c>
      <c r="E43" s="20">
        <f t="shared" si="9"/>
        <v>21.19284</v>
      </c>
      <c r="F43" s="223">
        <f t="shared" si="10"/>
        <v>20.55192</v>
      </c>
      <c r="G43" s="173"/>
      <c r="H43" s="231">
        <f t="shared" si="11"/>
        <v>21.137249999999998</v>
      </c>
      <c r="I43" s="20">
        <f t="shared" si="12"/>
        <v>21.51984</v>
      </c>
      <c r="J43" s="232">
        <f t="shared" si="13"/>
        <v>21.137249999999998</v>
      </c>
    </row>
    <row r="44" spans="1:10" ht="15" customHeight="1">
      <c r="A44" s="55"/>
      <c r="B44" s="276"/>
      <c r="C44" s="215">
        <f t="shared" si="14"/>
        <v>-11.5</v>
      </c>
      <c r="D44" s="220">
        <f t="shared" si="8"/>
        <v>20.87896</v>
      </c>
      <c r="E44" s="210">
        <f t="shared" si="9"/>
        <v>21.162039999999998</v>
      </c>
      <c r="F44" s="221">
        <f t="shared" si="10"/>
        <v>20.50152</v>
      </c>
      <c r="G44" s="172"/>
      <c r="H44" s="229">
        <f t="shared" si="11"/>
        <v>21.10475</v>
      </c>
      <c r="I44" s="210">
        <f t="shared" si="12"/>
        <v>21.49904</v>
      </c>
      <c r="J44" s="230">
        <f t="shared" si="13"/>
        <v>21.10475</v>
      </c>
    </row>
    <row r="45" spans="1:10" ht="15" customHeight="1">
      <c r="A45" s="55"/>
      <c r="B45" s="276"/>
      <c r="C45" s="215">
        <f t="shared" si="14"/>
        <v>-12.5</v>
      </c>
      <c r="D45" s="220">
        <f t="shared" si="8"/>
        <v>20.83976</v>
      </c>
      <c r="E45" s="210">
        <f t="shared" si="9"/>
        <v>21.13124</v>
      </c>
      <c r="F45" s="221">
        <f t="shared" si="10"/>
        <v>20.45112</v>
      </c>
      <c r="G45" s="172"/>
      <c r="H45" s="229">
        <f t="shared" si="11"/>
        <v>21.07225</v>
      </c>
      <c r="I45" s="210">
        <f t="shared" si="12"/>
        <v>21.47824</v>
      </c>
      <c r="J45" s="230">
        <f t="shared" si="13"/>
        <v>21.07225</v>
      </c>
    </row>
    <row r="46" spans="1:10" ht="15" customHeight="1">
      <c r="A46" s="55"/>
      <c r="B46" s="276"/>
      <c r="C46" s="215">
        <f t="shared" si="14"/>
        <v>-13.5</v>
      </c>
      <c r="D46" s="220">
        <f t="shared" si="8"/>
        <v>20.800559999999997</v>
      </c>
      <c r="E46" s="210">
        <f t="shared" si="9"/>
        <v>21.10044</v>
      </c>
      <c r="F46" s="221">
        <f t="shared" si="10"/>
        <v>20.40072</v>
      </c>
      <c r="G46" s="172"/>
      <c r="H46" s="229">
        <f t="shared" si="11"/>
        <v>21.039749999999998</v>
      </c>
      <c r="I46" s="210">
        <f t="shared" si="12"/>
        <v>21.45744</v>
      </c>
      <c r="J46" s="230">
        <f t="shared" si="13"/>
        <v>21.039749999999998</v>
      </c>
    </row>
    <row r="47" spans="1:10" ht="15" customHeight="1">
      <c r="A47" s="55"/>
      <c r="B47" s="276"/>
      <c r="C47" s="215">
        <f t="shared" si="14"/>
        <v>-14.5</v>
      </c>
      <c r="D47" s="220">
        <f t="shared" si="8"/>
        <v>20.76136</v>
      </c>
      <c r="E47" s="210">
        <f t="shared" si="9"/>
        <v>21.06964</v>
      </c>
      <c r="F47" s="221">
        <f t="shared" si="10"/>
        <v>20.35032</v>
      </c>
      <c r="G47" s="172"/>
      <c r="H47" s="229">
        <f t="shared" si="11"/>
        <v>21.00725</v>
      </c>
      <c r="I47" s="210">
        <f t="shared" si="12"/>
        <v>21.43664</v>
      </c>
      <c r="J47" s="230">
        <f t="shared" si="13"/>
        <v>21.00725</v>
      </c>
    </row>
    <row r="48" spans="1:10" ht="15" customHeight="1">
      <c r="A48" s="55"/>
      <c r="B48" s="276"/>
      <c r="C48" s="173">
        <f t="shared" si="14"/>
        <v>-15.5</v>
      </c>
      <c r="D48" s="222">
        <f t="shared" si="8"/>
        <v>20.72216</v>
      </c>
      <c r="E48" s="20">
        <f t="shared" si="9"/>
        <v>21.03884</v>
      </c>
      <c r="F48" s="223">
        <f t="shared" si="10"/>
        <v>20.29992</v>
      </c>
      <c r="G48" s="173"/>
      <c r="H48" s="231">
        <f t="shared" si="11"/>
        <v>20.97475</v>
      </c>
      <c r="I48" s="20">
        <f t="shared" si="12"/>
        <v>21.41584</v>
      </c>
      <c r="J48" s="232">
        <f t="shared" si="13"/>
        <v>20.97475</v>
      </c>
    </row>
    <row r="49" spans="1:10" ht="15" customHeight="1">
      <c r="A49" s="55"/>
      <c r="B49" s="276"/>
      <c r="C49" s="215">
        <f t="shared" si="14"/>
        <v>-16.5</v>
      </c>
      <c r="D49" s="220">
        <f t="shared" si="8"/>
        <v>20.682959999999998</v>
      </c>
      <c r="E49" s="210">
        <f t="shared" si="9"/>
        <v>21.008039999999998</v>
      </c>
      <c r="F49" s="221">
        <f t="shared" si="10"/>
        <v>20.24952</v>
      </c>
      <c r="G49" s="172"/>
      <c r="H49" s="229">
        <f t="shared" si="11"/>
        <v>20.942249999999998</v>
      </c>
      <c r="I49" s="210">
        <f t="shared" si="12"/>
        <v>21.395039999999998</v>
      </c>
      <c r="J49" s="230">
        <f t="shared" si="13"/>
        <v>20.942249999999998</v>
      </c>
    </row>
    <row r="50" spans="1:10" ht="15" customHeight="1">
      <c r="A50" s="55"/>
      <c r="B50" s="276"/>
      <c r="C50" s="215">
        <f t="shared" si="14"/>
        <v>-17.5</v>
      </c>
      <c r="D50" s="220">
        <f t="shared" si="8"/>
        <v>20.64376</v>
      </c>
      <c r="E50" s="210">
        <f t="shared" si="9"/>
        <v>20.97724</v>
      </c>
      <c r="F50" s="221">
        <f t="shared" si="10"/>
        <v>20.19912</v>
      </c>
      <c r="G50" s="172"/>
      <c r="H50" s="229">
        <f t="shared" si="11"/>
        <v>20.90975</v>
      </c>
      <c r="I50" s="210">
        <f t="shared" si="12"/>
        <v>21.37424</v>
      </c>
      <c r="J50" s="230">
        <f t="shared" si="13"/>
        <v>20.90975</v>
      </c>
    </row>
    <row r="51" spans="1:10" ht="15" customHeight="1">
      <c r="A51" s="55"/>
      <c r="B51" s="276"/>
      <c r="C51" s="215">
        <f t="shared" si="14"/>
        <v>-18.5</v>
      </c>
      <c r="D51" s="220">
        <f t="shared" si="8"/>
        <v>20.60456</v>
      </c>
      <c r="E51" s="210">
        <f t="shared" si="9"/>
        <v>20.94644</v>
      </c>
      <c r="F51" s="221">
        <f t="shared" si="10"/>
        <v>20.148719999999997</v>
      </c>
      <c r="G51" s="172"/>
      <c r="H51" s="229">
        <f t="shared" si="11"/>
        <v>20.87725</v>
      </c>
      <c r="I51" s="210">
        <f t="shared" si="12"/>
        <v>21.35344</v>
      </c>
      <c r="J51" s="230">
        <f t="shared" si="13"/>
        <v>20.87725</v>
      </c>
    </row>
    <row r="52" spans="1:10" ht="15" customHeight="1">
      <c r="A52" s="55"/>
      <c r="B52" s="276"/>
      <c r="C52" s="215">
        <f t="shared" si="14"/>
        <v>-19.5</v>
      </c>
      <c r="D52" s="220">
        <f t="shared" si="8"/>
        <v>20.56536</v>
      </c>
      <c r="E52" s="210">
        <f t="shared" si="9"/>
        <v>20.91564</v>
      </c>
      <c r="F52" s="221">
        <f t="shared" si="10"/>
        <v>20.098319999999998</v>
      </c>
      <c r="G52" s="172"/>
      <c r="H52" s="229">
        <f t="shared" si="11"/>
        <v>20.844749999999998</v>
      </c>
      <c r="I52" s="210">
        <f t="shared" si="12"/>
        <v>21.332639999999998</v>
      </c>
      <c r="J52" s="230">
        <f t="shared" si="13"/>
        <v>20.844749999999998</v>
      </c>
    </row>
    <row r="53" spans="1:10" ht="15" customHeight="1" thickBot="1">
      <c r="A53" s="56"/>
      <c r="B53" s="278"/>
      <c r="C53" s="177">
        <f t="shared" si="14"/>
        <v>-20.5</v>
      </c>
      <c r="D53" s="224">
        <f t="shared" si="8"/>
        <v>20.526159999999997</v>
      </c>
      <c r="E53" s="21">
        <f t="shared" si="9"/>
        <v>20.88484</v>
      </c>
      <c r="F53" s="225">
        <f t="shared" si="10"/>
        <v>20.047919999999998</v>
      </c>
      <c r="G53" s="177"/>
      <c r="H53" s="233">
        <f t="shared" si="11"/>
        <v>20.81225</v>
      </c>
      <c r="I53" s="21">
        <f t="shared" si="12"/>
        <v>21.31184</v>
      </c>
      <c r="J53" s="234">
        <f t="shared" si="13"/>
        <v>20.81225</v>
      </c>
    </row>
    <row r="68" ht="13.5" customHeight="1"/>
  </sheetData>
  <sheetProtection password="D7AC" sheet="1" objects="1" scenarios="1"/>
  <mergeCells count="6">
    <mergeCell ref="H2:J2"/>
    <mergeCell ref="D15:J15"/>
    <mergeCell ref="H3:I3"/>
    <mergeCell ref="B18:B53"/>
    <mergeCell ref="D16:F16"/>
    <mergeCell ref="H16:J16"/>
  </mergeCells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scale="53" r:id="rId5"/>
  <headerFooter alignWithMargins="0">
    <oddHeader>&amp;C&amp;F&amp;R&amp;D</oddHeader>
    <oddFooter>&amp;L&amp;A&amp;CSivu &amp;P  (&amp;N)</oddFooter>
  </headerFooter>
  <drawing r:id="rId4"/>
  <legacyDrawing r:id="rId3"/>
  <oleObjects>
    <oleObject progId="Word.Document.8" shapeId="3349346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workbookViewId="0" topLeftCell="A1">
      <selection activeCell="T70" sqref="T70"/>
    </sheetView>
  </sheetViews>
  <sheetFormatPr defaultColWidth="9.140625" defaultRowHeight="12.75"/>
  <cols>
    <col min="1" max="1" width="25.7109375" style="0" customWidth="1"/>
    <col min="2" max="2" width="4.57421875" style="0" customWidth="1"/>
    <col min="3" max="3" width="9.421875" style="0" customWidth="1"/>
    <col min="4" max="4" width="6.140625" style="0" customWidth="1"/>
    <col min="5" max="11" width="5.7109375" style="0" customWidth="1"/>
    <col min="12" max="12" width="3.28125" style="0" customWidth="1"/>
    <col min="13" max="13" width="3.57421875" style="0" customWidth="1"/>
    <col min="14" max="14" width="26.140625" style="0" customWidth="1"/>
    <col min="15" max="17" width="7.7109375" style="0" customWidth="1"/>
    <col min="18" max="18" width="8.28125" style="0" customWidth="1"/>
    <col min="19" max="19" width="6.7109375" style="0" customWidth="1"/>
    <col min="20" max="22" width="7.7109375" style="0" customWidth="1"/>
  </cols>
  <sheetData>
    <row r="1" spans="1:14" ht="15" thickBot="1">
      <c r="A1" t="s">
        <v>90</v>
      </c>
      <c r="N1" t="s">
        <v>59</v>
      </c>
    </row>
    <row r="2" spans="1:14" ht="21" thickBot="1">
      <c r="A2" s="84" t="s">
        <v>89</v>
      </c>
      <c r="B2" s="14"/>
      <c r="G2" s="289" t="s">
        <v>0</v>
      </c>
      <c r="H2" s="290"/>
      <c r="I2" s="290"/>
      <c r="J2" s="290"/>
      <c r="K2" s="291"/>
      <c r="N2" s="72" t="s">
        <v>36</v>
      </c>
    </row>
    <row r="3" spans="7:20" ht="20.25" thickBot="1">
      <c r="G3" s="292" t="s">
        <v>52</v>
      </c>
      <c r="H3" s="293"/>
      <c r="I3" s="293"/>
      <c r="J3" s="293"/>
      <c r="K3" s="294"/>
      <c r="N3" s="13"/>
      <c r="O3" s="267" t="s">
        <v>5</v>
      </c>
      <c r="P3" s="268"/>
      <c r="Q3" s="268"/>
      <c r="R3" s="265" t="s">
        <v>5</v>
      </c>
      <c r="S3" s="266"/>
      <c r="T3" s="261"/>
    </row>
    <row r="4" spans="1:20" ht="15.75">
      <c r="A4" s="1" t="s">
        <v>1</v>
      </c>
      <c r="B4" s="1"/>
      <c r="C4" s="48" t="s">
        <v>8</v>
      </c>
      <c r="D4" s="63">
        <v>21</v>
      </c>
      <c r="E4" s="64" t="s">
        <v>9</v>
      </c>
      <c r="F4" s="4"/>
      <c r="N4" s="11" t="s">
        <v>74</v>
      </c>
      <c r="O4" s="285" t="s">
        <v>38</v>
      </c>
      <c r="P4" s="286"/>
      <c r="Q4" s="99" t="s">
        <v>37</v>
      </c>
      <c r="R4" s="262" t="s">
        <v>91</v>
      </c>
      <c r="S4" s="297"/>
      <c r="T4" s="199" t="s">
        <v>37</v>
      </c>
    </row>
    <row r="5" spans="1:20" ht="16.5" thickBot="1">
      <c r="A5" s="1" t="s">
        <v>2</v>
      </c>
      <c r="B5" s="1"/>
      <c r="C5" s="48" t="s">
        <v>10</v>
      </c>
      <c r="D5" s="61">
        <v>-10</v>
      </c>
      <c r="E5" s="62" t="s">
        <v>9</v>
      </c>
      <c r="F5" s="4"/>
      <c r="N5" s="7"/>
      <c r="O5" s="16" t="s">
        <v>9</v>
      </c>
      <c r="P5" s="22" t="s">
        <v>15</v>
      </c>
      <c r="Q5" s="49" t="s">
        <v>15</v>
      </c>
      <c r="R5" s="16" t="s">
        <v>9</v>
      </c>
      <c r="S5" s="22" t="s">
        <v>15</v>
      </c>
      <c r="T5" s="44" t="s">
        <v>15</v>
      </c>
    </row>
    <row r="6" spans="1:20" ht="14.25">
      <c r="A6" s="1" t="s">
        <v>13</v>
      </c>
      <c r="B6" s="1"/>
      <c r="C6" s="3"/>
      <c r="D6" s="1"/>
      <c r="E6" s="4"/>
      <c r="F6" s="4"/>
      <c r="N6" s="7" t="s">
        <v>35</v>
      </c>
      <c r="O6" s="15">
        <v>18</v>
      </c>
      <c r="P6" s="33"/>
      <c r="Q6" s="193"/>
      <c r="R6" s="15">
        <v>21</v>
      </c>
      <c r="S6" s="197"/>
      <c r="T6" s="198"/>
    </row>
    <row r="7" spans="1:20" ht="12.75">
      <c r="A7" s="5" t="s">
        <v>14</v>
      </c>
      <c r="B7" s="5"/>
      <c r="C7" s="1" t="s">
        <v>3</v>
      </c>
      <c r="D7" s="1">
        <v>45</v>
      </c>
      <c r="E7" s="1" t="s">
        <v>4</v>
      </c>
      <c r="F7" s="1"/>
      <c r="N7" s="7" t="s">
        <v>6</v>
      </c>
      <c r="O7" s="15">
        <v>18</v>
      </c>
      <c r="P7" s="31"/>
      <c r="Q7" s="194"/>
      <c r="R7" s="8">
        <v>20</v>
      </c>
      <c r="S7" s="32"/>
      <c r="T7" s="19"/>
    </row>
    <row r="8" spans="1:20" ht="14.25">
      <c r="A8" s="1" t="s">
        <v>16</v>
      </c>
      <c r="B8" s="1"/>
      <c r="N8" s="12" t="s">
        <v>33</v>
      </c>
      <c r="O8" s="9">
        <v>15</v>
      </c>
      <c r="P8" s="38">
        <v>81</v>
      </c>
      <c r="Q8" s="195">
        <f>($O8-D$5)/(D$4-D$5)*100</f>
        <v>80.64516129032258</v>
      </c>
      <c r="R8" s="9">
        <v>17</v>
      </c>
      <c r="S8" s="17">
        <v>87</v>
      </c>
      <c r="T8" s="45">
        <f>($R8-D$5)/(D$4-D$5)*100</f>
        <v>87.09677419354838</v>
      </c>
    </row>
    <row r="9" spans="14:20" ht="15.75" customHeight="1" thickBot="1">
      <c r="N9" s="12" t="s">
        <v>34</v>
      </c>
      <c r="O9" s="98">
        <v>17</v>
      </c>
      <c r="P9" s="38">
        <v>87</v>
      </c>
      <c r="Q9" s="195">
        <f>($O9-D$5)/(D$4-D$5)*100</f>
        <v>87.09677419354838</v>
      </c>
      <c r="R9" s="9">
        <v>20</v>
      </c>
      <c r="S9" s="17">
        <v>97</v>
      </c>
      <c r="T9" s="45">
        <f>($R9-D$5)/(D$4-D$5)*100</f>
        <v>96.7741935483871</v>
      </c>
    </row>
    <row r="10" spans="1:20" ht="15.75" customHeight="1" thickBot="1">
      <c r="A10" s="1" t="s">
        <v>0</v>
      </c>
      <c r="B10" s="1"/>
      <c r="C10" s="3" t="s">
        <v>12</v>
      </c>
      <c r="D10" s="6">
        <f>Q9</f>
        <v>87.09677419354838</v>
      </c>
      <c r="E10" s="189">
        <f>Q8</f>
        <v>80.64516129032258</v>
      </c>
      <c r="F10" s="191">
        <v>75</v>
      </c>
      <c r="G10" s="190">
        <v>70</v>
      </c>
      <c r="H10" s="12">
        <v>65</v>
      </c>
      <c r="I10" s="192">
        <f>Q10</f>
        <v>61.29032258064516</v>
      </c>
      <c r="J10" s="190">
        <v>60</v>
      </c>
      <c r="K10" s="1" t="s">
        <v>4</v>
      </c>
      <c r="N10" s="12" t="s">
        <v>7</v>
      </c>
      <c r="O10" s="10">
        <v>9</v>
      </c>
      <c r="P10" s="23">
        <v>61</v>
      </c>
      <c r="Q10" s="196">
        <f>($O10-D$5)/(D$4-D$5)*100</f>
        <v>61.29032258064516</v>
      </c>
      <c r="R10" s="10">
        <v>10</v>
      </c>
      <c r="S10" s="22">
        <v>65</v>
      </c>
      <c r="T10" s="46">
        <f>($R10-D$5)/(D$4-D$5)*100</f>
        <v>64.51612903225806</v>
      </c>
    </row>
    <row r="11" spans="1:11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thickBot="1">
      <c r="A12" s="1" t="s">
        <v>24</v>
      </c>
      <c r="B12" s="1"/>
      <c r="C12" s="3" t="s">
        <v>11</v>
      </c>
      <c r="D12" s="6">
        <f aca="true" t="shared" si="0" ref="D12:J12">(D10*($D4-$D5))/100+$D5</f>
        <v>17</v>
      </c>
      <c r="E12" s="189">
        <f t="shared" si="0"/>
        <v>15</v>
      </c>
      <c r="F12" s="192">
        <f t="shared" si="0"/>
        <v>13.25</v>
      </c>
      <c r="G12" s="18">
        <f t="shared" si="0"/>
        <v>11.7</v>
      </c>
      <c r="H12" s="189">
        <f t="shared" si="0"/>
        <v>10.149999999999999</v>
      </c>
      <c r="I12" s="192">
        <f t="shared" si="0"/>
        <v>9</v>
      </c>
      <c r="J12" s="18">
        <f t="shared" si="0"/>
        <v>8.600000000000001</v>
      </c>
      <c r="K12" s="4" t="s">
        <v>9</v>
      </c>
    </row>
    <row r="13" spans="1:22" ht="13.5" thickBo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5" spans="1:14" ht="15.75">
      <c r="A15" s="2" t="s">
        <v>51</v>
      </c>
      <c r="B15" s="2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</row>
    <row r="16" spans="1:14" ht="15.75">
      <c r="A16" s="2"/>
      <c r="B16" s="2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5.75">
      <c r="A17" s="2" t="s">
        <v>26</v>
      </c>
      <c r="B17" s="157"/>
      <c r="C17" s="2" t="s">
        <v>60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1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</row>
    <row r="19" spans="1:14" ht="15.75">
      <c r="A19" s="2" t="s">
        <v>82</v>
      </c>
      <c r="B19" s="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1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</row>
    <row r="21" spans="1:14" ht="18">
      <c r="A21" s="2" t="s">
        <v>27</v>
      </c>
      <c r="B21" s="2"/>
      <c r="C21" s="2" t="s">
        <v>69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 ht="15.75">
      <c r="A22" s="2" t="s">
        <v>25</v>
      </c>
      <c r="B22" s="2"/>
      <c r="C22" s="2" t="s">
        <v>70</v>
      </c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15.75">
      <c r="A23" s="2" t="s">
        <v>28</v>
      </c>
      <c r="B23" s="2"/>
      <c r="C23" s="2" t="s">
        <v>72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ht="15.75">
      <c r="A24" s="2" t="s">
        <v>29</v>
      </c>
      <c r="B24" s="2"/>
      <c r="C24" s="2" t="s">
        <v>71</v>
      </c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</row>
    <row r="25" spans="1:22" ht="13.5" thickBo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ht="12.75">
      <c r="M26" s="110"/>
    </row>
    <row r="27" spans="1:14" ht="20.25">
      <c r="A27" s="84" t="str">
        <f>'TI Asumisterveysohje 2003'!A27</f>
        <v>Kohde RL115 2005:</v>
      </c>
      <c r="B27" s="14"/>
      <c r="D27" s="113" t="s">
        <v>17</v>
      </c>
      <c r="H27" s="288">
        <f>'TI Asumisterveysohje 2003'!H27:I27</f>
        <v>38372</v>
      </c>
      <c r="I27" s="288"/>
      <c r="J27" s="288"/>
      <c r="M27" s="111"/>
      <c r="N27" s="121" t="s">
        <v>81</v>
      </c>
    </row>
    <row r="28" spans="1:22" ht="16.5" thickBot="1">
      <c r="A28" s="3" t="str">
        <f>'TI Asumisterveysohje 2003'!A28</f>
        <v>Vantaan kaupunki: Hakunilan uimahalli, KUNTOS</v>
      </c>
      <c r="G28" s="2" t="str">
        <f>'TI Asumisterveysohje 2003'!G28</f>
        <v>klo</v>
      </c>
      <c r="H28" s="283">
        <f>'TI Asumisterveysohje 2003'!H28</f>
        <v>0.4527777777777778</v>
      </c>
      <c r="I28" s="283"/>
      <c r="M28" s="111"/>
      <c r="N28" s="115" t="s">
        <v>83</v>
      </c>
      <c r="U28" s="69"/>
      <c r="V28" s="69"/>
    </row>
    <row r="29" spans="1:17" ht="20.25" thickBot="1">
      <c r="A29" s="1" t="s">
        <v>1</v>
      </c>
      <c r="B29" s="1"/>
      <c r="C29" s="65" t="s">
        <v>43</v>
      </c>
      <c r="D29" s="66">
        <f>'TI Asumisterveysohje 2003'!D29</f>
        <v>22.2</v>
      </c>
      <c r="E29" s="67" t="s">
        <v>44</v>
      </c>
      <c r="G29" s="114" t="s">
        <v>61</v>
      </c>
      <c r="H29" s="69"/>
      <c r="I29" s="69"/>
      <c r="J29" s="69"/>
      <c r="K29" s="69"/>
      <c r="L29" s="69"/>
      <c r="M29" s="111"/>
      <c r="N29" s="106" t="s">
        <v>11</v>
      </c>
      <c r="O29" s="132" t="s">
        <v>66</v>
      </c>
      <c r="P29" s="133"/>
      <c r="Q29" s="134"/>
    </row>
    <row r="30" spans="1:20" ht="19.5">
      <c r="A30" s="1" t="s">
        <v>21</v>
      </c>
      <c r="B30" s="1"/>
      <c r="C30" s="2" t="s">
        <v>45</v>
      </c>
      <c r="D30" s="70">
        <f>'TI Asumisterveysohje 2003'!D30</f>
        <v>21.5</v>
      </c>
      <c r="E30" s="71" t="s">
        <v>4</v>
      </c>
      <c r="F30" s="72"/>
      <c r="G30" s="69"/>
      <c r="H30" s="69"/>
      <c r="I30" s="69"/>
      <c r="J30" s="69"/>
      <c r="K30" s="69"/>
      <c r="L30" s="69"/>
      <c r="M30" s="111"/>
      <c r="N30" s="105" t="s">
        <v>62</v>
      </c>
      <c r="O30" s="135">
        <f>$D$29-0.14*($D$29-$D$33)*0.28</f>
        <v>21.31016</v>
      </c>
      <c r="P30" s="136" t="s">
        <v>44</v>
      </c>
      <c r="T30" s="207" t="s">
        <v>98</v>
      </c>
    </row>
    <row r="31" spans="1:20" ht="19.5">
      <c r="A31" s="1" t="s">
        <v>22</v>
      </c>
      <c r="B31" s="1"/>
      <c r="C31" s="73" t="s">
        <v>46</v>
      </c>
      <c r="D31" s="70">
        <f>'TI Asumisterveysohje 2003'!D31</f>
        <v>-1</v>
      </c>
      <c r="E31" s="74" t="s">
        <v>44</v>
      </c>
      <c r="F31" s="75"/>
      <c r="M31" s="111"/>
      <c r="N31" s="105" t="s">
        <v>63</v>
      </c>
      <c r="O31" s="137">
        <f>$D$29-0.14*($D$29-$D$33)*0.22</f>
        <v>21.50084</v>
      </c>
      <c r="P31" s="138" t="s">
        <v>44</v>
      </c>
      <c r="T31" s="85" t="s">
        <v>18</v>
      </c>
    </row>
    <row r="32" spans="1:20" ht="20.25" thickBot="1">
      <c r="A32" s="1" t="s">
        <v>23</v>
      </c>
      <c r="B32" s="1"/>
      <c r="C32" s="2" t="s">
        <v>47</v>
      </c>
      <c r="D32" s="70">
        <f>'TI Asumisterveysohje 2003'!D32</f>
        <v>4.2</v>
      </c>
      <c r="E32" s="71" t="s">
        <v>48</v>
      </c>
      <c r="F32" s="72"/>
      <c r="M32" s="111"/>
      <c r="N32" s="105" t="s">
        <v>64</v>
      </c>
      <c r="O32" s="139">
        <f>$D$29-0.14*($D$29-$D$33)*0.36</f>
        <v>21.05592</v>
      </c>
      <c r="P32" s="140" t="s">
        <v>44</v>
      </c>
      <c r="Q32" s="85"/>
      <c r="T32" s="116" t="s">
        <v>99</v>
      </c>
    </row>
    <row r="33" spans="1:20" ht="19.5">
      <c r="A33" s="1" t="s">
        <v>2</v>
      </c>
      <c r="B33" s="1"/>
      <c r="C33" s="76" t="s">
        <v>49</v>
      </c>
      <c r="D33" s="77">
        <f>'TI Asumisterveysohje 2003'!D33</f>
        <v>-0.5</v>
      </c>
      <c r="E33" s="78" t="s">
        <v>44</v>
      </c>
      <c r="F33" s="68"/>
      <c r="G33" s="69"/>
      <c r="M33" s="111"/>
      <c r="N33" s="115" t="s">
        <v>84</v>
      </c>
      <c r="Q33" s="85"/>
      <c r="T33" s="116" t="s">
        <v>97</v>
      </c>
    </row>
    <row r="34" spans="3:20" ht="18.75" thickBot="1"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112"/>
      <c r="N34" s="106" t="s">
        <v>11</v>
      </c>
      <c r="O34" s="107" t="s">
        <v>65</v>
      </c>
      <c r="P34" s="108"/>
      <c r="Q34" s="109"/>
      <c r="T34" s="85"/>
    </row>
    <row r="35" spans="1:20" ht="18.75" thickBot="1">
      <c r="A35" s="1" t="s">
        <v>0</v>
      </c>
      <c r="B35" s="1"/>
      <c r="C35" s="73" t="s">
        <v>12</v>
      </c>
      <c r="D35" s="79">
        <f>Q9</f>
        <v>87.09677419354838</v>
      </c>
      <c r="E35" s="182">
        <f>Q8</f>
        <v>80.64516129032258</v>
      </c>
      <c r="F35" s="184">
        <v>75</v>
      </c>
      <c r="G35" s="183">
        <v>70</v>
      </c>
      <c r="H35" s="179">
        <v>65</v>
      </c>
      <c r="I35" s="181">
        <f>Q10</f>
        <v>61.29032258064516</v>
      </c>
      <c r="J35" s="180">
        <v>60</v>
      </c>
      <c r="K35" s="81" t="s">
        <v>4</v>
      </c>
      <c r="M35" s="111"/>
      <c r="N35" s="105" t="s">
        <v>62</v>
      </c>
      <c r="O35" s="104">
        <f>$D$29-0.13*($D$29-$D$33)*0.25</f>
        <v>21.46225</v>
      </c>
      <c r="P35" s="74" t="s">
        <v>44</v>
      </c>
      <c r="Q35" s="85"/>
      <c r="T35" s="85"/>
    </row>
    <row r="36" spans="3:20" ht="18.75" thickBot="1">
      <c r="C36" s="69"/>
      <c r="D36" s="69"/>
      <c r="E36" s="69"/>
      <c r="F36" s="69"/>
      <c r="G36" s="69"/>
      <c r="H36" s="69"/>
      <c r="I36" s="69"/>
      <c r="J36" s="69"/>
      <c r="K36" s="69"/>
      <c r="M36" s="111"/>
      <c r="N36" s="105" t="s">
        <v>63</v>
      </c>
      <c r="O36" s="104">
        <f>$D$29-0.13*($D$29-$D$33)*0.16</f>
        <v>21.72784</v>
      </c>
      <c r="P36" s="74" t="s">
        <v>44</v>
      </c>
      <c r="Q36" s="85"/>
      <c r="T36" s="85" t="s">
        <v>20</v>
      </c>
    </row>
    <row r="37" spans="1:20" ht="20.25" thickBot="1">
      <c r="A37" s="1" t="s">
        <v>24</v>
      </c>
      <c r="B37" s="1"/>
      <c r="C37" s="82" t="s">
        <v>50</v>
      </c>
      <c r="D37" s="79">
        <f aca="true" t="shared" si="1" ref="D37:J37">(D35*($D29-$D33))/100+$D33</f>
        <v>19.270967741935483</v>
      </c>
      <c r="E37" s="182">
        <f t="shared" si="1"/>
        <v>17.806451612903224</v>
      </c>
      <c r="F37" s="186">
        <f t="shared" si="1"/>
        <v>16.525</v>
      </c>
      <c r="G37" s="185">
        <f t="shared" si="1"/>
        <v>15.39</v>
      </c>
      <c r="H37" s="187">
        <f t="shared" si="1"/>
        <v>14.255</v>
      </c>
      <c r="I37" s="181">
        <f t="shared" si="1"/>
        <v>13.412903225806451</v>
      </c>
      <c r="J37" s="188">
        <f t="shared" si="1"/>
        <v>13.12</v>
      </c>
      <c r="K37" s="83" t="s">
        <v>44</v>
      </c>
      <c r="M37" s="111"/>
      <c r="N37" s="105" t="s">
        <v>64</v>
      </c>
      <c r="O37" s="104">
        <f>$D$29-0.13*($D$29-$D$33)*0.25</f>
        <v>21.46225</v>
      </c>
      <c r="P37" s="74" t="s">
        <v>44</v>
      </c>
      <c r="Q37" s="85"/>
      <c r="T37" s="85" t="s">
        <v>19</v>
      </c>
    </row>
    <row r="38" ht="12.75">
      <c r="M38" s="111"/>
    </row>
    <row r="39" ht="13.5" thickBot="1"/>
    <row r="40" spans="1:10" ht="15" customHeight="1">
      <c r="A40" s="24" t="s">
        <v>32</v>
      </c>
      <c r="B40" s="53"/>
      <c r="C40" s="200"/>
      <c r="D40" s="298" t="s">
        <v>0</v>
      </c>
      <c r="E40" s="299"/>
      <c r="F40" s="299"/>
      <c r="G40" s="299"/>
      <c r="H40" s="299"/>
      <c r="I40" s="299"/>
      <c r="J40" s="300"/>
    </row>
    <row r="41" spans="1:10" ht="15" customHeight="1" thickBot="1">
      <c r="A41" s="59" t="s">
        <v>42</v>
      </c>
      <c r="B41" s="102">
        <f>D29</f>
        <v>22.2</v>
      </c>
      <c r="C41" s="201" t="s">
        <v>9</v>
      </c>
      <c r="D41" s="301" t="s">
        <v>31</v>
      </c>
      <c r="E41" s="302"/>
      <c r="F41" s="303"/>
      <c r="G41" s="302"/>
      <c r="H41" s="302"/>
      <c r="I41" s="303"/>
      <c r="J41" s="304"/>
    </row>
    <row r="42" spans="1:10" ht="15" customHeight="1" thickBot="1">
      <c r="A42" s="60"/>
      <c r="B42" s="54"/>
      <c r="C42" s="205" t="s">
        <v>41</v>
      </c>
      <c r="D42" s="206">
        <f aca="true" t="shared" si="2" ref="D42:J42">D35</f>
        <v>87.09677419354838</v>
      </c>
      <c r="E42" s="202">
        <f t="shared" si="2"/>
        <v>80.64516129032258</v>
      </c>
      <c r="F42" s="161">
        <f t="shared" si="2"/>
        <v>75</v>
      </c>
      <c r="G42" s="203">
        <f t="shared" si="2"/>
        <v>70</v>
      </c>
      <c r="H42" s="204">
        <f t="shared" si="2"/>
        <v>65</v>
      </c>
      <c r="I42" s="178">
        <f t="shared" si="2"/>
        <v>61.29032258064516</v>
      </c>
      <c r="J42" s="47">
        <f t="shared" si="2"/>
        <v>60</v>
      </c>
    </row>
    <row r="43" spans="1:11" ht="15" customHeight="1">
      <c r="A43" s="55"/>
      <c r="B43" s="275" t="s">
        <v>53</v>
      </c>
      <c r="C43" s="86">
        <f aca="true" t="shared" si="3" ref="C43:C57">C44+1</f>
        <v>14.5</v>
      </c>
      <c r="D43" s="26">
        <f aca="true" t="shared" si="4" ref="D43:J52">(D$35*($D$29-$C43))/100+$C43</f>
        <v>21.206451612903223</v>
      </c>
      <c r="E43" s="92">
        <f t="shared" si="4"/>
        <v>20.70967741935484</v>
      </c>
      <c r="F43" s="162">
        <f t="shared" si="4"/>
        <v>20.275</v>
      </c>
      <c r="G43" s="26">
        <f t="shared" si="4"/>
        <v>19.89</v>
      </c>
      <c r="H43" s="92">
        <f t="shared" si="4"/>
        <v>19.505</v>
      </c>
      <c r="I43" s="162">
        <f t="shared" si="4"/>
        <v>19.219354838709677</v>
      </c>
      <c r="J43" s="171">
        <f t="shared" si="4"/>
        <v>19.119999999999997</v>
      </c>
      <c r="K43" s="279" t="s">
        <v>54</v>
      </c>
    </row>
    <row r="44" spans="1:11" ht="15" customHeight="1">
      <c r="A44" s="55"/>
      <c r="B44" s="276"/>
      <c r="C44" s="87">
        <f t="shared" si="3"/>
        <v>13.5</v>
      </c>
      <c r="D44" s="27">
        <f t="shared" si="4"/>
        <v>21.07741935483871</v>
      </c>
      <c r="E44" s="93">
        <f t="shared" si="4"/>
        <v>20.516129032258064</v>
      </c>
      <c r="F44" s="163">
        <f t="shared" si="4"/>
        <v>20.025</v>
      </c>
      <c r="G44" s="27">
        <f t="shared" si="4"/>
        <v>19.59</v>
      </c>
      <c r="H44" s="93">
        <f t="shared" si="4"/>
        <v>19.155</v>
      </c>
      <c r="I44" s="163">
        <f t="shared" si="4"/>
        <v>18.83225806451613</v>
      </c>
      <c r="J44" s="172">
        <f t="shared" si="4"/>
        <v>18.72</v>
      </c>
      <c r="K44" s="280"/>
    </row>
    <row r="45" spans="1:11" ht="15" customHeight="1">
      <c r="A45" s="55"/>
      <c r="B45" s="276"/>
      <c r="C45" s="87">
        <f t="shared" si="3"/>
        <v>12.5</v>
      </c>
      <c r="D45" s="27">
        <f t="shared" si="4"/>
        <v>20.94838709677419</v>
      </c>
      <c r="E45" s="93">
        <f t="shared" si="4"/>
        <v>20.32258064516129</v>
      </c>
      <c r="F45" s="163">
        <f t="shared" si="4"/>
        <v>19.775</v>
      </c>
      <c r="G45" s="27">
        <f t="shared" si="4"/>
        <v>19.29</v>
      </c>
      <c r="H45" s="93">
        <f t="shared" si="4"/>
        <v>18.805</v>
      </c>
      <c r="I45" s="163">
        <f t="shared" si="4"/>
        <v>18.44516129032258</v>
      </c>
      <c r="J45" s="172">
        <f t="shared" si="4"/>
        <v>18.32</v>
      </c>
      <c r="K45" s="280"/>
    </row>
    <row r="46" spans="1:11" ht="15" customHeight="1">
      <c r="A46" s="55"/>
      <c r="B46" s="276"/>
      <c r="C46" s="87">
        <f t="shared" si="3"/>
        <v>11.5</v>
      </c>
      <c r="D46" s="27">
        <f t="shared" si="4"/>
        <v>20.81935483870968</v>
      </c>
      <c r="E46" s="93">
        <f t="shared" si="4"/>
        <v>20.129032258064512</v>
      </c>
      <c r="F46" s="163">
        <f t="shared" si="4"/>
        <v>19.525</v>
      </c>
      <c r="G46" s="27">
        <f t="shared" si="4"/>
        <v>18.990000000000002</v>
      </c>
      <c r="H46" s="93">
        <f t="shared" si="4"/>
        <v>18.455</v>
      </c>
      <c r="I46" s="163">
        <f t="shared" si="4"/>
        <v>18.058064516129033</v>
      </c>
      <c r="J46" s="172">
        <f t="shared" si="4"/>
        <v>17.92</v>
      </c>
      <c r="K46" s="280"/>
    </row>
    <row r="47" spans="1:11" ht="15" customHeight="1">
      <c r="A47" s="55"/>
      <c r="B47" s="276"/>
      <c r="C47" s="87">
        <f t="shared" si="3"/>
        <v>10.5</v>
      </c>
      <c r="D47" s="27">
        <f t="shared" si="4"/>
        <v>20.69032258064516</v>
      </c>
      <c r="E47" s="93">
        <f t="shared" si="4"/>
        <v>19.93548387096774</v>
      </c>
      <c r="F47" s="163">
        <f t="shared" si="4"/>
        <v>19.275</v>
      </c>
      <c r="G47" s="27">
        <f t="shared" si="4"/>
        <v>18.689999999999998</v>
      </c>
      <c r="H47" s="93">
        <f t="shared" si="4"/>
        <v>18.105</v>
      </c>
      <c r="I47" s="163">
        <f t="shared" si="4"/>
        <v>17.670967741935485</v>
      </c>
      <c r="J47" s="172">
        <f t="shared" si="4"/>
        <v>17.52</v>
      </c>
      <c r="K47" s="280"/>
    </row>
    <row r="48" spans="1:11" ht="15" customHeight="1">
      <c r="A48" s="55"/>
      <c r="B48" s="276"/>
      <c r="C48" s="88">
        <f t="shared" si="3"/>
        <v>9.5</v>
      </c>
      <c r="D48" s="28">
        <f t="shared" si="4"/>
        <v>20.561290322580646</v>
      </c>
      <c r="E48" s="94">
        <f t="shared" si="4"/>
        <v>19.741935483870968</v>
      </c>
      <c r="F48" s="164">
        <f t="shared" si="4"/>
        <v>19.025</v>
      </c>
      <c r="G48" s="28">
        <f t="shared" si="4"/>
        <v>18.39</v>
      </c>
      <c r="H48" s="94">
        <f t="shared" si="4"/>
        <v>17.755000000000003</v>
      </c>
      <c r="I48" s="164">
        <f t="shared" si="4"/>
        <v>17.283870967741937</v>
      </c>
      <c r="J48" s="173">
        <f t="shared" si="4"/>
        <v>17.12</v>
      </c>
      <c r="K48" s="280"/>
    </row>
    <row r="49" spans="1:11" ht="15" customHeight="1">
      <c r="A49" s="55"/>
      <c r="B49" s="276"/>
      <c r="C49" s="87">
        <f t="shared" si="3"/>
        <v>8.5</v>
      </c>
      <c r="D49" s="27">
        <f t="shared" si="4"/>
        <v>20.432258064516127</v>
      </c>
      <c r="E49" s="93">
        <f t="shared" si="4"/>
        <v>19.548387096774192</v>
      </c>
      <c r="F49" s="163">
        <f t="shared" si="4"/>
        <v>18.775</v>
      </c>
      <c r="G49" s="27">
        <f t="shared" si="4"/>
        <v>18.09</v>
      </c>
      <c r="H49" s="93">
        <f t="shared" si="4"/>
        <v>17.405</v>
      </c>
      <c r="I49" s="163">
        <f t="shared" si="4"/>
        <v>16.89677419354839</v>
      </c>
      <c r="J49" s="172">
        <f t="shared" si="4"/>
        <v>16.72</v>
      </c>
      <c r="K49" s="280"/>
    </row>
    <row r="50" spans="1:11" ht="15" customHeight="1">
      <c r="A50" s="55"/>
      <c r="B50" s="276"/>
      <c r="C50" s="87">
        <f t="shared" si="3"/>
        <v>7.5</v>
      </c>
      <c r="D50" s="27">
        <f t="shared" si="4"/>
        <v>20.303225806451614</v>
      </c>
      <c r="E50" s="93">
        <f t="shared" si="4"/>
        <v>19.354838709677416</v>
      </c>
      <c r="F50" s="163">
        <f t="shared" si="4"/>
        <v>18.525</v>
      </c>
      <c r="G50" s="27">
        <f t="shared" si="4"/>
        <v>17.79</v>
      </c>
      <c r="H50" s="93">
        <f t="shared" si="4"/>
        <v>17.055</v>
      </c>
      <c r="I50" s="163">
        <f t="shared" si="4"/>
        <v>16.509677419354837</v>
      </c>
      <c r="J50" s="172">
        <f t="shared" si="4"/>
        <v>16.32</v>
      </c>
      <c r="K50" s="280"/>
    </row>
    <row r="51" spans="1:11" ht="15" customHeight="1">
      <c r="A51" s="55"/>
      <c r="B51" s="276"/>
      <c r="C51" s="87">
        <f t="shared" si="3"/>
        <v>6.5</v>
      </c>
      <c r="D51" s="27">
        <f t="shared" si="4"/>
        <v>20.174193548387095</v>
      </c>
      <c r="E51" s="93">
        <f t="shared" si="4"/>
        <v>19.161290322580644</v>
      </c>
      <c r="F51" s="163">
        <f t="shared" si="4"/>
        <v>18.275</v>
      </c>
      <c r="G51" s="27">
        <f t="shared" si="4"/>
        <v>17.490000000000002</v>
      </c>
      <c r="H51" s="93">
        <f t="shared" si="4"/>
        <v>16.705</v>
      </c>
      <c r="I51" s="163">
        <f t="shared" si="4"/>
        <v>16.122580645161293</v>
      </c>
      <c r="J51" s="172">
        <f t="shared" si="4"/>
        <v>15.92</v>
      </c>
      <c r="K51" s="280"/>
    </row>
    <row r="52" spans="1:11" ht="15" customHeight="1">
      <c r="A52" s="55"/>
      <c r="B52" s="276"/>
      <c r="C52" s="87">
        <f t="shared" si="3"/>
        <v>5.5</v>
      </c>
      <c r="D52" s="27">
        <f t="shared" si="4"/>
        <v>20.045161290322582</v>
      </c>
      <c r="E52" s="93">
        <f t="shared" si="4"/>
        <v>18.967741935483872</v>
      </c>
      <c r="F52" s="163">
        <f t="shared" si="4"/>
        <v>18.025</v>
      </c>
      <c r="G52" s="27">
        <f t="shared" si="4"/>
        <v>17.189999999999998</v>
      </c>
      <c r="H52" s="93">
        <f t="shared" si="4"/>
        <v>16.355</v>
      </c>
      <c r="I52" s="163">
        <f t="shared" si="4"/>
        <v>15.735483870967741</v>
      </c>
      <c r="J52" s="172">
        <f t="shared" si="4"/>
        <v>15.52</v>
      </c>
      <c r="K52" s="280"/>
    </row>
    <row r="53" spans="1:11" ht="15" customHeight="1">
      <c r="A53" s="55"/>
      <c r="B53" s="276"/>
      <c r="C53" s="88">
        <f t="shared" si="3"/>
        <v>4.5</v>
      </c>
      <c r="D53" s="28">
        <f aca="true" t="shared" si="5" ref="D53:J62">(D$35*($D$29-$C53))/100+$C53</f>
        <v>19.916129032258063</v>
      </c>
      <c r="E53" s="94">
        <f t="shared" si="5"/>
        <v>18.774193548387096</v>
      </c>
      <c r="F53" s="164">
        <f t="shared" si="5"/>
        <v>17.775</v>
      </c>
      <c r="G53" s="28">
        <f t="shared" si="5"/>
        <v>16.89</v>
      </c>
      <c r="H53" s="94">
        <f t="shared" si="5"/>
        <v>16.005000000000003</v>
      </c>
      <c r="I53" s="164">
        <f t="shared" si="5"/>
        <v>15.348387096774193</v>
      </c>
      <c r="J53" s="173">
        <f t="shared" si="5"/>
        <v>15.12</v>
      </c>
      <c r="K53" s="280"/>
    </row>
    <row r="54" spans="1:11" ht="15" customHeight="1">
      <c r="A54" s="55"/>
      <c r="B54" s="276"/>
      <c r="C54" s="87">
        <f t="shared" si="3"/>
        <v>3.5</v>
      </c>
      <c r="D54" s="27">
        <f t="shared" si="5"/>
        <v>19.787096774193547</v>
      </c>
      <c r="E54" s="93">
        <f t="shared" si="5"/>
        <v>18.58064516129032</v>
      </c>
      <c r="F54" s="163">
        <f t="shared" si="5"/>
        <v>17.525</v>
      </c>
      <c r="G54" s="27">
        <f t="shared" si="5"/>
        <v>16.59</v>
      </c>
      <c r="H54" s="93">
        <f t="shared" si="5"/>
        <v>15.655</v>
      </c>
      <c r="I54" s="163">
        <f t="shared" si="5"/>
        <v>14.961290322580645</v>
      </c>
      <c r="J54" s="172">
        <f t="shared" si="5"/>
        <v>14.72</v>
      </c>
      <c r="K54" s="280"/>
    </row>
    <row r="55" spans="1:11" ht="15" customHeight="1">
      <c r="A55" s="55"/>
      <c r="B55" s="276"/>
      <c r="C55" s="87">
        <f t="shared" si="3"/>
        <v>2.5</v>
      </c>
      <c r="D55" s="27">
        <f t="shared" si="5"/>
        <v>19.65806451612903</v>
      </c>
      <c r="E55" s="93">
        <f t="shared" si="5"/>
        <v>18.387096774193544</v>
      </c>
      <c r="F55" s="163">
        <f t="shared" si="5"/>
        <v>17.275</v>
      </c>
      <c r="G55" s="27">
        <f t="shared" si="5"/>
        <v>16.29</v>
      </c>
      <c r="H55" s="93">
        <f t="shared" si="5"/>
        <v>15.305</v>
      </c>
      <c r="I55" s="163">
        <f t="shared" si="5"/>
        <v>14.574193548387095</v>
      </c>
      <c r="J55" s="172">
        <f t="shared" si="5"/>
        <v>14.32</v>
      </c>
      <c r="K55" s="280"/>
    </row>
    <row r="56" spans="1:11" ht="15" customHeight="1">
      <c r="A56" s="55"/>
      <c r="B56" s="276"/>
      <c r="C56" s="87">
        <f t="shared" si="3"/>
        <v>1.5</v>
      </c>
      <c r="D56" s="27">
        <f t="shared" si="5"/>
        <v>19.529032258064515</v>
      </c>
      <c r="E56" s="93">
        <f t="shared" si="5"/>
        <v>18.193548387096772</v>
      </c>
      <c r="F56" s="163">
        <f t="shared" si="5"/>
        <v>17.025</v>
      </c>
      <c r="G56" s="27">
        <f t="shared" si="5"/>
        <v>15.99</v>
      </c>
      <c r="H56" s="93">
        <f t="shared" si="5"/>
        <v>14.955</v>
      </c>
      <c r="I56" s="163">
        <f t="shared" si="5"/>
        <v>14.187096774193549</v>
      </c>
      <c r="J56" s="172">
        <f t="shared" si="5"/>
        <v>13.92</v>
      </c>
      <c r="K56" s="280"/>
    </row>
    <row r="57" spans="1:11" ht="15" customHeight="1" thickBot="1">
      <c r="A57" s="56"/>
      <c r="B57" s="276"/>
      <c r="C57" s="89">
        <f t="shared" si="3"/>
        <v>0.5</v>
      </c>
      <c r="D57" s="29">
        <f t="shared" si="5"/>
        <v>19.4</v>
      </c>
      <c r="E57" s="95">
        <f t="shared" si="5"/>
        <v>17.999999999999996</v>
      </c>
      <c r="F57" s="165">
        <f t="shared" si="5"/>
        <v>16.775</v>
      </c>
      <c r="G57" s="29">
        <f t="shared" si="5"/>
        <v>15.69</v>
      </c>
      <c r="H57" s="95">
        <f t="shared" si="5"/>
        <v>14.605</v>
      </c>
      <c r="I57" s="165">
        <f t="shared" si="5"/>
        <v>13.8</v>
      </c>
      <c r="J57" s="174">
        <f t="shared" si="5"/>
        <v>13.52</v>
      </c>
      <c r="K57" s="280"/>
    </row>
    <row r="58" spans="1:11" ht="15" customHeight="1" thickBot="1">
      <c r="A58" s="57" t="s">
        <v>30</v>
      </c>
      <c r="B58" s="277"/>
      <c r="C58" s="130">
        <f>D33</f>
        <v>-0.5</v>
      </c>
      <c r="D58" s="131">
        <f t="shared" si="5"/>
        <v>19.270967741935483</v>
      </c>
      <c r="E58" s="158">
        <f t="shared" si="5"/>
        <v>17.806451612903224</v>
      </c>
      <c r="F58" s="166">
        <f t="shared" si="5"/>
        <v>16.525</v>
      </c>
      <c r="G58" s="160">
        <f t="shared" si="5"/>
        <v>15.39</v>
      </c>
      <c r="H58" s="158">
        <f t="shared" si="5"/>
        <v>14.255</v>
      </c>
      <c r="I58" s="178">
        <f t="shared" si="5"/>
        <v>13.412903225806451</v>
      </c>
      <c r="J58" s="175">
        <f t="shared" si="5"/>
        <v>13.12</v>
      </c>
      <c r="K58" s="281"/>
    </row>
    <row r="59" spans="1:11" ht="15" customHeight="1">
      <c r="A59" s="55"/>
      <c r="B59" s="276"/>
      <c r="C59" s="90">
        <f>C58-1</f>
        <v>-1.5</v>
      </c>
      <c r="D59" s="30">
        <f t="shared" si="5"/>
        <v>19.141935483870967</v>
      </c>
      <c r="E59" s="96">
        <f t="shared" si="5"/>
        <v>17.61290322580645</v>
      </c>
      <c r="F59" s="167">
        <f t="shared" si="5"/>
        <v>16.275</v>
      </c>
      <c r="G59" s="30">
        <f t="shared" si="5"/>
        <v>15.09</v>
      </c>
      <c r="H59" s="96">
        <f t="shared" si="5"/>
        <v>13.905</v>
      </c>
      <c r="I59" s="167">
        <f t="shared" si="5"/>
        <v>13.025806451612903</v>
      </c>
      <c r="J59" s="176">
        <f t="shared" si="5"/>
        <v>12.72</v>
      </c>
      <c r="K59" s="280"/>
    </row>
    <row r="60" spans="1:11" ht="15" customHeight="1">
      <c r="A60" s="55"/>
      <c r="B60" s="276"/>
      <c r="C60" s="87">
        <f aca="true" t="shared" si="6" ref="C60:C78">C59-1</f>
        <v>-2.5</v>
      </c>
      <c r="D60" s="27">
        <f t="shared" si="5"/>
        <v>19.01290322580645</v>
      </c>
      <c r="E60" s="93">
        <f t="shared" si="5"/>
        <v>17.419354838709676</v>
      </c>
      <c r="F60" s="163">
        <f t="shared" si="5"/>
        <v>16.025</v>
      </c>
      <c r="G60" s="27">
        <f t="shared" si="5"/>
        <v>14.79</v>
      </c>
      <c r="H60" s="93">
        <f t="shared" si="5"/>
        <v>13.555</v>
      </c>
      <c r="I60" s="163">
        <f t="shared" si="5"/>
        <v>12.638709677419353</v>
      </c>
      <c r="J60" s="172">
        <f t="shared" si="5"/>
        <v>12.32</v>
      </c>
      <c r="K60" s="280"/>
    </row>
    <row r="61" spans="1:11" ht="15" customHeight="1">
      <c r="A61" s="55"/>
      <c r="B61" s="276"/>
      <c r="C61" s="87">
        <f t="shared" si="6"/>
        <v>-3.5</v>
      </c>
      <c r="D61" s="27">
        <f t="shared" si="5"/>
        <v>18.88387096774193</v>
      </c>
      <c r="E61" s="93">
        <f t="shared" si="5"/>
        <v>17.225806451612904</v>
      </c>
      <c r="F61" s="163">
        <f t="shared" si="5"/>
        <v>15.774999999999999</v>
      </c>
      <c r="G61" s="27">
        <f t="shared" si="5"/>
        <v>14.489999999999998</v>
      </c>
      <c r="H61" s="93">
        <f t="shared" si="5"/>
        <v>13.204999999999998</v>
      </c>
      <c r="I61" s="163">
        <f t="shared" si="5"/>
        <v>12.251612903225805</v>
      </c>
      <c r="J61" s="172">
        <f t="shared" si="5"/>
        <v>11.92</v>
      </c>
      <c r="K61" s="280"/>
    </row>
    <row r="62" spans="1:11" ht="15" customHeight="1">
      <c r="A62" s="55"/>
      <c r="B62" s="276"/>
      <c r="C62" s="87">
        <f t="shared" si="6"/>
        <v>-4.5</v>
      </c>
      <c r="D62" s="27">
        <f t="shared" si="5"/>
        <v>18.75483870967742</v>
      </c>
      <c r="E62" s="93">
        <f t="shared" si="5"/>
        <v>17.032258064516128</v>
      </c>
      <c r="F62" s="163">
        <f t="shared" si="5"/>
        <v>15.524999999999999</v>
      </c>
      <c r="G62" s="27">
        <f t="shared" si="5"/>
        <v>14.190000000000001</v>
      </c>
      <c r="H62" s="93">
        <f t="shared" si="5"/>
        <v>12.855</v>
      </c>
      <c r="I62" s="163">
        <f t="shared" si="5"/>
        <v>11.864516129032257</v>
      </c>
      <c r="J62" s="172">
        <f t="shared" si="5"/>
        <v>11.52</v>
      </c>
      <c r="K62" s="280"/>
    </row>
    <row r="63" spans="1:11" ht="15" customHeight="1">
      <c r="A63" s="55"/>
      <c r="B63" s="276"/>
      <c r="C63" s="88">
        <f t="shared" si="6"/>
        <v>-5.5</v>
      </c>
      <c r="D63" s="28">
        <f aca="true" t="shared" si="7" ref="D63:J72">(D$35*($D$29-$C63))/100+$C63</f>
        <v>18.625806451612902</v>
      </c>
      <c r="E63" s="94">
        <f t="shared" si="7"/>
        <v>16.838709677419352</v>
      </c>
      <c r="F63" s="164">
        <f t="shared" si="7"/>
        <v>15.274999999999999</v>
      </c>
      <c r="G63" s="28">
        <f t="shared" si="7"/>
        <v>13.89</v>
      </c>
      <c r="H63" s="94">
        <f t="shared" si="7"/>
        <v>12.504999999999999</v>
      </c>
      <c r="I63" s="164">
        <f t="shared" si="7"/>
        <v>11.477419354838709</v>
      </c>
      <c r="J63" s="173">
        <f t="shared" si="7"/>
        <v>11.120000000000001</v>
      </c>
      <c r="K63" s="280"/>
    </row>
    <row r="64" spans="1:11" ht="15" customHeight="1">
      <c r="A64" s="55"/>
      <c r="B64" s="276"/>
      <c r="C64" s="87">
        <f t="shared" si="6"/>
        <v>-6.5</v>
      </c>
      <c r="D64" s="27">
        <f t="shared" si="7"/>
        <v>18.496774193548386</v>
      </c>
      <c r="E64" s="93">
        <f t="shared" si="7"/>
        <v>16.64516129032258</v>
      </c>
      <c r="F64" s="163">
        <f t="shared" si="7"/>
        <v>15.024999999999999</v>
      </c>
      <c r="G64" s="27">
        <f t="shared" si="7"/>
        <v>13.59</v>
      </c>
      <c r="H64" s="93">
        <f t="shared" si="7"/>
        <v>12.155000000000001</v>
      </c>
      <c r="I64" s="163">
        <f t="shared" si="7"/>
        <v>11.09032258064516</v>
      </c>
      <c r="J64" s="172">
        <f t="shared" si="7"/>
        <v>10.719999999999999</v>
      </c>
      <c r="K64" s="280"/>
    </row>
    <row r="65" spans="1:11" ht="15" customHeight="1">
      <c r="A65" s="55"/>
      <c r="B65" s="276"/>
      <c r="C65" s="87">
        <f t="shared" si="6"/>
        <v>-7.5</v>
      </c>
      <c r="D65" s="27">
        <f t="shared" si="7"/>
        <v>18.367741935483867</v>
      </c>
      <c r="E65" s="93">
        <f t="shared" si="7"/>
        <v>16.451612903225804</v>
      </c>
      <c r="F65" s="163">
        <f t="shared" si="7"/>
        <v>14.774999999999999</v>
      </c>
      <c r="G65" s="27">
        <f t="shared" si="7"/>
        <v>13.29</v>
      </c>
      <c r="H65" s="93">
        <f t="shared" si="7"/>
        <v>11.805</v>
      </c>
      <c r="I65" s="163">
        <f t="shared" si="7"/>
        <v>10.703225806451613</v>
      </c>
      <c r="J65" s="172">
        <f t="shared" si="7"/>
        <v>10.32</v>
      </c>
      <c r="K65" s="280"/>
    </row>
    <row r="66" spans="1:11" ht="15" customHeight="1">
      <c r="A66" s="55"/>
      <c r="B66" s="276"/>
      <c r="C66" s="87">
        <f t="shared" si="6"/>
        <v>-8.5</v>
      </c>
      <c r="D66" s="27">
        <f t="shared" si="7"/>
        <v>18.23870967741935</v>
      </c>
      <c r="E66" s="93">
        <f t="shared" si="7"/>
        <v>16.25806451612903</v>
      </c>
      <c r="F66" s="163">
        <f t="shared" si="7"/>
        <v>14.524999999999999</v>
      </c>
      <c r="G66" s="27">
        <f t="shared" si="7"/>
        <v>12.989999999999998</v>
      </c>
      <c r="H66" s="93">
        <f t="shared" si="7"/>
        <v>11.454999999999998</v>
      </c>
      <c r="I66" s="163">
        <f t="shared" si="7"/>
        <v>10.316129032258065</v>
      </c>
      <c r="J66" s="172">
        <f t="shared" si="7"/>
        <v>9.920000000000002</v>
      </c>
      <c r="K66" s="280"/>
    </row>
    <row r="67" spans="1:11" ht="15" customHeight="1">
      <c r="A67" s="55"/>
      <c r="B67" s="276"/>
      <c r="C67" s="87">
        <f t="shared" si="6"/>
        <v>-9.5</v>
      </c>
      <c r="D67" s="27">
        <f t="shared" si="7"/>
        <v>18.10967741935484</v>
      </c>
      <c r="E67" s="93">
        <f t="shared" si="7"/>
        <v>16.064516129032253</v>
      </c>
      <c r="F67" s="163">
        <f t="shared" si="7"/>
        <v>14.274999999999999</v>
      </c>
      <c r="G67" s="27">
        <f t="shared" si="7"/>
        <v>12.690000000000001</v>
      </c>
      <c r="H67" s="93">
        <f t="shared" si="7"/>
        <v>11.105</v>
      </c>
      <c r="I67" s="163">
        <f t="shared" si="7"/>
        <v>9.929032258064513</v>
      </c>
      <c r="J67" s="172">
        <f t="shared" si="7"/>
        <v>9.52</v>
      </c>
      <c r="K67" s="280"/>
    </row>
    <row r="68" spans="1:11" ht="15" customHeight="1">
      <c r="A68" s="55"/>
      <c r="B68" s="276"/>
      <c r="C68" s="88">
        <f t="shared" si="6"/>
        <v>-10.5</v>
      </c>
      <c r="D68" s="28">
        <f t="shared" si="7"/>
        <v>17.980645161290322</v>
      </c>
      <c r="E68" s="94">
        <f t="shared" si="7"/>
        <v>15.870967741935484</v>
      </c>
      <c r="F68" s="164">
        <f t="shared" si="7"/>
        <v>14.024999999999999</v>
      </c>
      <c r="G68" s="28">
        <f t="shared" si="7"/>
        <v>12.39</v>
      </c>
      <c r="H68" s="94">
        <f t="shared" si="7"/>
        <v>10.754999999999999</v>
      </c>
      <c r="I68" s="164">
        <f t="shared" si="7"/>
        <v>9.541935483870969</v>
      </c>
      <c r="J68" s="173">
        <f t="shared" si="7"/>
        <v>9.120000000000001</v>
      </c>
      <c r="K68" s="280"/>
    </row>
    <row r="69" spans="1:11" ht="15" customHeight="1">
      <c r="A69" s="55"/>
      <c r="B69" s="276"/>
      <c r="C69" s="87">
        <f t="shared" si="6"/>
        <v>-11.5</v>
      </c>
      <c r="D69" s="27">
        <f t="shared" si="7"/>
        <v>17.85161290322581</v>
      </c>
      <c r="E69" s="93">
        <f t="shared" si="7"/>
        <v>15.677419354838712</v>
      </c>
      <c r="F69" s="163">
        <f t="shared" si="7"/>
        <v>13.774999999999999</v>
      </c>
      <c r="G69" s="27">
        <f t="shared" si="7"/>
        <v>12.09</v>
      </c>
      <c r="H69" s="93">
        <f t="shared" si="7"/>
        <v>10.405000000000001</v>
      </c>
      <c r="I69" s="163">
        <f t="shared" si="7"/>
        <v>9.15483870967742</v>
      </c>
      <c r="J69" s="172">
        <f t="shared" si="7"/>
        <v>8.720000000000002</v>
      </c>
      <c r="K69" s="280"/>
    </row>
    <row r="70" spans="1:11" ht="15" customHeight="1">
      <c r="A70" s="55"/>
      <c r="B70" s="276"/>
      <c r="C70" s="87">
        <f t="shared" si="6"/>
        <v>-12.5</v>
      </c>
      <c r="D70" s="27">
        <f t="shared" si="7"/>
        <v>17.722580645161294</v>
      </c>
      <c r="E70" s="93">
        <f t="shared" si="7"/>
        <v>15.483870967741936</v>
      </c>
      <c r="F70" s="163">
        <f t="shared" si="7"/>
        <v>13.524999999999999</v>
      </c>
      <c r="G70" s="27">
        <f t="shared" si="7"/>
        <v>11.79</v>
      </c>
      <c r="H70" s="93">
        <f t="shared" si="7"/>
        <v>10.055</v>
      </c>
      <c r="I70" s="163">
        <f t="shared" si="7"/>
        <v>8.767741935483873</v>
      </c>
      <c r="J70" s="172">
        <f t="shared" si="7"/>
        <v>8.32</v>
      </c>
      <c r="K70" s="280"/>
    </row>
    <row r="71" spans="1:11" ht="15" customHeight="1">
      <c r="A71" s="55"/>
      <c r="B71" s="276"/>
      <c r="C71" s="87">
        <f t="shared" si="6"/>
        <v>-13.5</v>
      </c>
      <c r="D71" s="27">
        <f t="shared" si="7"/>
        <v>17.593548387096774</v>
      </c>
      <c r="E71" s="93">
        <f t="shared" si="7"/>
        <v>15.29032258064516</v>
      </c>
      <c r="F71" s="163">
        <f t="shared" si="7"/>
        <v>13.274999999999999</v>
      </c>
      <c r="G71" s="27">
        <f t="shared" si="7"/>
        <v>11.489999999999998</v>
      </c>
      <c r="H71" s="93">
        <f t="shared" si="7"/>
        <v>9.704999999999998</v>
      </c>
      <c r="I71" s="163">
        <f t="shared" si="7"/>
        <v>8.380645161290321</v>
      </c>
      <c r="J71" s="172">
        <f t="shared" si="7"/>
        <v>7.920000000000002</v>
      </c>
      <c r="K71" s="280"/>
    </row>
    <row r="72" spans="1:11" ht="15" customHeight="1">
      <c r="A72" s="55"/>
      <c r="B72" s="276"/>
      <c r="C72" s="87">
        <f t="shared" si="6"/>
        <v>-14.5</v>
      </c>
      <c r="D72" s="27">
        <f t="shared" si="7"/>
        <v>17.46451612903226</v>
      </c>
      <c r="E72" s="93">
        <f t="shared" si="7"/>
        <v>15.096774193548391</v>
      </c>
      <c r="F72" s="163">
        <f t="shared" si="7"/>
        <v>13.024999999999999</v>
      </c>
      <c r="G72" s="27">
        <f t="shared" si="7"/>
        <v>11.190000000000001</v>
      </c>
      <c r="H72" s="93">
        <f t="shared" si="7"/>
        <v>9.355</v>
      </c>
      <c r="I72" s="163">
        <f t="shared" si="7"/>
        <v>7.9935483870967765</v>
      </c>
      <c r="J72" s="172">
        <f t="shared" si="7"/>
        <v>7.52</v>
      </c>
      <c r="K72" s="280"/>
    </row>
    <row r="73" spans="1:11" ht="15" customHeight="1">
      <c r="A73" s="55"/>
      <c r="B73" s="276"/>
      <c r="C73" s="88">
        <f t="shared" si="6"/>
        <v>-15.5</v>
      </c>
      <c r="D73" s="28">
        <f aca="true" t="shared" si="8" ref="D73:J78">(D$35*($D$29-$C73))/100+$C73</f>
        <v>17.335483870967742</v>
      </c>
      <c r="E73" s="94">
        <f t="shared" si="8"/>
        <v>14.903225806451616</v>
      </c>
      <c r="F73" s="164">
        <f t="shared" si="8"/>
        <v>12.774999999999999</v>
      </c>
      <c r="G73" s="28">
        <f t="shared" si="8"/>
        <v>10.89</v>
      </c>
      <c r="H73" s="94">
        <f t="shared" si="8"/>
        <v>9.004999999999999</v>
      </c>
      <c r="I73" s="164">
        <f t="shared" si="8"/>
        <v>7.6064516129032285</v>
      </c>
      <c r="J73" s="173">
        <f t="shared" si="8"/>
        <v>7.120000000000001</v>
      </c>
      <c r="K73" s="280"/>
    </row>
    <row r="74" spans="1:11" ht="15" customHeight="1">
      <c r="A74" s="55"/>
      <c r="B74" s="276"/>
      <c r="C74" s="87">
        <f t="shared" si="6"/>
        <v>-16.5</v>
      </c>
      <c r="D74" s="27">
        <f t="shared" si="8"/>
        <v>17.20645161290323</v>
      </c>
      <c r="E74" s="93">
        <f t="shared" si="8"/>
        <v>14.70967741935484</v>
      </c>
      <c r="F74" s="163">
        <f t="shared" si="8"/>
        <v>12.524999999999999</v>
      </c>
      <c r="G74" s="27">
        <f t="shared" si="8"/>
        <v>10.59</v>
      </c>
      <c r="H74" s="93">
        <f t="shared" si="8"/>
        <v>8.655000000000001</v>
      </c>
      <c r="I74" s="163">
        <f t="shared" si="8"/>
        <v>7.219354838709677</v>
      </c>
      <c r="J74" s="172">
        <f t="shared" si="8"/>
        <v>6.719999999999999</v>
      </c>
      <c r="K74" s="280"/>
    </row>
    <row r="75" spans="1:11" ht="15" customHeight="1">
      <c r="A75" s="55"/>
      <c r="B75" s="276"/>
      <c r="C75" s="87">
        <f t="shared" si="6"/>
        <v>-17.5</v>
      </c>
      <c r="D75" s="27">
        <f t="shared" si="8"/>
        <v>17.07741935483871</v>
      </c>
      <c r="E75" s="93">
        <f t="shared" si="8"/>
        <v>14.516129032258064</v>
      </c>
      <c r="F75" s="163">
        <f t="shared" si="8"/>
        <v>12.274999999999999</v>
      </c>
      <c r="G75" s="27">
        <f t="shared" si="8"/>
        <v>10.29</v>
      </c>
      <c r="H75" s="93">
        <f t="shared" si="8"/>
        <v>8.305</v>
      </c>
      <c r="I75" s="163">
        <f t="shared" si="8"/>
        <v>6.832258064516132</v>
      </c>
      <c r="J75" s="172">
        <f t="shared" si="8"/>
        <v>6.32</v>
      </c>
      <c r="K75" s="280"/>
    </row>
    <row r="76" spans="1:11" ht="15" customHeight="1">
      <c r="A76" s="55"/>
      <c r="B76" s="276"/>
      <c r="C76" s="87">
        <f t="shared" si="6"/>
        <v>-18.5</v>
      </c>
      <c r="D76" s="27">
        <f t="shared" si="8"/>
        <v>16.948387096774198</v>
      </c>
      <c r="E76" s="93">
        <f t="shared" si="8"/>
        <v>14.322580645161295</v>
      </c>
      <c r="F76" s="163">
        <f t="shared" si="8"/>
        <v>12.024999999999999</v>
      </c>
      <c r="G76" s="27">
        <f t="shared" si="8"/>
        <v>9.989999999999998</v>
      </c>
      <c r="H76" s="93">
        <f t="shared" si="8"/>
        <v>7.954999999999998</v>
      </c>
      <c r="I76" s="163">
        <f t="shared" si="8"/>
        <v>6.445161290322581</v>
      </c>
      <c r="J76" s="172">
        <f t="shared" si="8"/>
        <v>5.920000000000002</v>
      </c>
      <c r="K76" s="280"/>
    </row>
    <row r="77" spans="1:11" ht="15" customHeight="1">
      <c r="A77" s="55"/>
      <c r="B77" s="276"/>
      <c r="C77" s="87">
        <f t="shared" si="6"/>
        <v>-19.5</v>
      </c>
      <c r="D77" s="27">
        <f t="shared" si="8"/>
        <v>16.81935483870968</v>
      </c>
      <c r="E77" s="93">
        <f t="shared" si="8"/>
        <v>14.12903225806452</v>
      </c>
      <c r="F77" s="163">
        <f t="shared" si="8"/>
        <v>11.774999999999999</v>
      </c>
      <c r="G77" s="27">
        <f t="shared" si="8"/>
        <v>9.690000000000001</v>
      </c>
      <c r="H77" s="93">
        <f t="shared" si="8"/>
        <v>7.605</v>
      </c>
      <c r="I77" s="163">
        <f t="shared" si="8"/>
        <v>6.058064516129033</v>
      </c>
      <c r="J77" s="172">
        <f t="shared" si="8"/>
        <v>5.52</v>
      </c>
      <c r="K77" s="280"/>
    </row>
    <row r="78" spans="1:11" ht="15" customHeight="1" thickBot="1">
      <c r="A78" s="56"/>
      <c r="B78" s="278"/>
      <c r="C78" s="91">
        <f t="shared" si="6"/>
        <v>-20.5</v>
      </c>
      <c r="D78" s="25">
        <f t="shared" si="8"/>
        <v>16.69032258064516</v>
      </c>
      <c r="E78" s="97">
        <f t="shared" si="8"/>
        <v>13.935483870967744</v>
      </c>
      <c r="F78" s="168">
        <f t="shared" si="8"/>
        <v>11.524999999999999</v>
      </c>
      <c r="G78" s="25">
        <f t="shared" si="8"/>
        <v>9.39</v>
      </c>
      <c r="H78" s="97">
        <f t="shared" si="8"/>
        <v>7.254999999999999</v>
      </c>
      <c r="I78" s="168">
        <f t="shared" si="8"/>
        <v>5.670967741935485</v>
      </c>
      <c r="J78" s="177">
        <f t="shared" si="8"/>
        <v>5.120000000000001</v>
      </c>
      <c r="K78" s="282"/>
    </row>
  </sheetData>
  <sheetProtection password="D7AC" sheet="1" objects="1" scenarios="1"/>
  <mergeCells count="12">
    <mergeCell ref="B43:B78"/>
    <mergeCell ref="K43:K78"/>
    <mergeCell ref="O3:Q3"/>
    <mergeCell ref="D40:J40"/>
    <mergeCell ref="D41:J41"/>
    <mergeCell ref="O4:P4"/>
    <mergeCell ref="H28:I28"/>
    <mergeCell ref="H27:J27"/>
    <mergeCell ref="R3:T3"/>
    <mergeCell ref="R4:S4"/>
    <mergeCell ref="G2:K2"/>
    <mergeCell ref="G3:K3"/>
  </mergeCells>
  <printOptions/>
  <pageMargins left="0.75" right="0.75" top="1" bottom="1" header="0.4921259845" footer="0.4921259845"/>
  <pageSetup horizontalDpi="600" verticalDpi="600" orientation="landscape" paperSize="9" scale="71" r:id="rId5"/>
  <headerFooter alignWithMargins="0">
    <oddHeader>&amp;C&amp;F&amp;R&amp;D</oddHeader>
    <oddFooter>&amp;L&amp;A&amp;CSivu &amp;P  (&amp;N)</oddFooter>
  </headerFooter>
  <rowBreaks count="1" manualBreakCount="1">
    <brk id="38" max="255" man="1"/>
  </rowBreaks>
  <drawing r:id="rId4"/>
  <legacyDrawing r:id="rId3"/>
  <oleObjects>
    <oleObject progId="Word.Document.8" shapeId="22385070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workbookViewId="0" topLeftCell="A1">
      <selection activeCell="J40" sqref="J40"/>
    </sheetView>
  </sheetViews>
  <sheetFormatPr defaultColWidth="9.140625" defaultRowHeight="12.75"/>
  <cols>
    <col min="1" max="1" width="25.00390625" style="0" customWidth="1"/>
    <col min="2" max="2" width="12.140625" style="0" customWidth="1"/>
    <col min="3" max="3" width="7.57421875" style="0" customWidth="1"/>
    <col min="4" max="4" width="7.421875" style="0" customWidth="1"/>
  </cols>
  <sheetData>
    <row r="1" ht="12.75">
      <c r="A1" t="str">
        <f>'TI Asumisterveysohje 2003'!A1</f>
        <v>Sosiaali- ja terveysministeriön oppaasta 2003:1</v>
      </c>
    </row>
    <row r="2" ht="20.25">
      <c r="A2" s="84" t="str">
        <f>'TI Asumisterveysohje 2003'!A2</f>
        <v>Asumisterveysohjeen mukaan:</v>
      </c>
    </row>
    <row r="3" ht="20.25">
      <c r="A3" s="84"/>
    </row>
    <row r="4" ht="15.75">
      <c r="D4" s="129" t="s">
        <v>85</v>
      </c>
    </row>
    <row r="6" ht="12.75">
      <c r="D6" s="1" t="s">
        <v>73</v>
      </c>
    </row>
    <row r="8" ht="12.75">
      <c r="D8" s="1" t="s">
        <v>67</v>
      </c>
    </row>
    <row r="10" spans="2:3" ht="12.75">
      <c r="B10" s="117" t="str">
        <f>'TI Asumisterveysohje 2003'!O3</f>
        <v>Asunto</v>
      </c>
      <c r="C10" s="116"/>
    </row>
    <row r="11" spans="1:16" ht="13.5" thickBot="1">
      <c r="A11" t="str">
        <f>'TI Asumisterveysohje 2003'!N4</f>
        <v>Lämpötilan mittauskohta</v>
      </c>
      <c r="B11" s="117" t="str">
        <f>'TI Asumisterveysohje 2003'!O4</f>
        <v>Välttävä taso</v>
      </c>
      <c r="C11" s="116" t="str">
        <f>'TI Asumisterveysohje 2003'!Q4</f>
        <v>Tarkat</v>
      </c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</row>
    <row r="12" spans="1:16" ht="14.25">
      <c r="A12" s="123"/>
      <c r="B12" s="124" t="s">
        <v>9</v>
      </c>
      <c r="C12" s="42" t="str">
        <f>'TI Asumisterveysohje 2003'!Q5</f>
        <v>TI  %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50"/>
    </row>
    <row r="13" spans="1:16" ht="12.75">
      <c r="A13" s="125" t="str">
        <f>'TI Asumisterveysohje 2003'!N8</f>
        <v>Seinän pintalämpötila 3)</v>
      </c>
      <c r="B13" s="118">
        <f>'TI Asumisterveysohje 2003'!F37</f>
        <v>17.834615384615386</v>
      </c>
      <c r="C13" s="119">
        <f>'TI Asumisterveysohje 2003'!Q8</f>
        <v>80.76923076923077</v>
      </c>
      <c r="D13" s="151"/>
      <c r="E13" s="151"/>
      <c r="F13" s="152" t="str">
        <f>$B$11</f>
        <v>Välttävä taso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3"/>
    </row>
    <row r="14" spans="1:16" ht="12.75">
      <c r="A14" s="125" t="str">
        <f>'TI Asumisterveysohje 2003'!N9</f>
        <v>Lattian pintalämpötila 3)</v>
      </c>
      <c r="B14" s="118">
        <f>'TI Asumisterveysohje 2003'!E37</f>
        <v>19.580769230769228</v>
      </c>
      <c r="C14" s="119">
        <f>'TI Asumisterveysohje 2003'!Q9</f>
        <v>88.46153846153845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3"/>
    </row>
    <row r="15" spans="1:16" ht="13.5" thickBot="1">
      <c r="A15" s="126" t="str">
        <f>'TI Asumisterveysohje 2003'!N10</f>
        <v>Pistemäinen pintalämpötila</v>
      </c>
      <c r="B15" s="127">
        <f>'TI Asumisterveysohje 2003'!J37</f>
        <v>13.46923076923077</v>
      </c>
      <c r="C15" s="128">
        <f>'TI Asumisterveysohje 2003'!Q10</f>
        <v>61.53846153846154</v>
      </c>
      <c r="D15" s="154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6"/>
    </row>
    <row r="17" ht="15.75">
      <c r="D17" s="129" t="s">
        <v>86</v>
      </c>
    </row>
    <row r="19" ht="12.75">
      <c r="D19" s="1" t="s">
        <v>78</v>
      </c>
    </row>
    <row r="20" ht="12.75">
      <c r="D20" t="s">
        <v>77</v>
      </c>
    </row>
    <row r="22" ht="12.75">
      <c r="D22" s="1" t="s">
        <v>75</v>
      </c>
    </row>
    <row r="24" spans="2:3" ht="12.75">
      <c r="B24" s="3" t="str">
        <f>'TI Asumisterveysohje 2003'!T3</f>
        <v>Asunto ja muu oleskelutila</v>
      </c>
      <c r="C24" s="116"/>
    </row>
    <row r="25" spans="1:16" ht="13.5" thickBot="1">
      <c r="A25" t="str">
        <f>$A$11</f>
        <v>Lämpötilan mittauskohta</v>
      </c>
      <c r="B25" s="120" t="str">
        <f>'TI Asumisterveysohje 2003'!T4</f>
        <v>Hyvä taso</v>
      </c>
      <c r="C25" s="116" t="str">
        <f>'TI Asumisterveysohje 2003'!V4</f>
        <v>Tarkat</v>
      </c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</row>
    <row r="26" spans="1:16" ht="14.25">
      <c r="A26" s="123"/>
      <c r="B26" s="124" t="s">
        <v>9</v>
      </c>
      <c r="C26" s="42" t="str">
        <f>'TI Asumisterveysohje 2003'!V5</f>
        <v>TI  %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2"/>
    </row>
    <row r="27" spans="1:16" ht="12.75">
      <c r="A27" s="125" t="str">
        <f>A13</f>
        <v>Seinän pintalämpötila 3)</v>
      </c>
      <c r="B27" s="20">
        <f>'TI Asumisterveysohje 2003'!T8</f>
        <v>18</v>
      </c>
      <c r="C27" s="119">
        <f>'TI Asumisterveysohje 2003'!V8</f>
        <v>88.46153846153845</v>
      </c>
      <c r="D27" s="143"/>
      <c r="E27" s="143"/>
      <c r="F27" s="144" t="str">
        <f>$B$25</f>
        <v>Hyvä taso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5"/>
    </row>
    <row r="28" spans="1:16" ht="12.75">
      <c r="A28" s="125" t="str">
        <f>A14</f>
        <v>Lattian pintalämpötila 3)</v>
      </c>
      <c r="B28" s="20">
        <f>'TI Asumisterveysohje 2003'!T9</f>
        <v>20</v>
      </c>
      <c r="C28" s="119">
        <f>'TI Asumisterveysohje 2003'!V9</f>
        <v>96.15384615384616</v>
      </c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5"/>
    </row>
    <row r="29" spans="1:16" ht="13.5" thickBot="1">
      <c r="A29" s="126" t="str">
        <f>A15</f>
        <v>Pistemäinen pintalämpötila</v>
      </c>
      <c r="B29" s="21">
        <f>'TI Asumisterveysohje 2003'!T10</f>
        <v>12</v>
      </c>
      <c r="C29" s="128">
        <f>'TI Asumisterveysohje 2003'!V10</f>
        <v>65.38461538461539</v>
      </c>
      <c r="D29" s="146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8"/>
    </row>
    <row r="31" ht="15.75">
      <c r="D31" s="129" t="s">
        <v>87</v>
      </c>
    </row>
    <row r="33" ht="12.75">
      <c r="D33" s="1" t="s">
        <v>80</v>
      </c>
    </row>
    <row r="34" ht="12.75">
      <c r="D34" t="s">
        <v>79</v>
      </c>
    </row>
    <row r="35" ht="12.75">
      <c r="N35" s="120" t="s">
        <v>98</v>
      </c>
    </row>
    <row r="36" spans="4:14" ht="12.75">
      <c r="D36" s="1" t="s">
        <v>76</v>
      </c>
      <c r="N36" s="260" t="s">
        <v>18</v>
      </c>
    </row>
    <row r="37" ht="12.75">
      <c r="N37" s="260" t="s">
        <v>99</v>
      </c>
    </row>
    <row r="38" ht="12.75">
      <c r="N38" s="260" t="s">
        <v>97</v>
      </c>
    </row>
    <row r="39" ht="12.75">
      <c r="N39" s="260"/>
    </row>
    <row r="40" spans="4:14" ht="15.75">
      <c r="D40" s="129" t="s">
        <v>88</v>
      </c>
      <c r="N40" s="260"/>
    </row>
    <row r="42" spans="4:14" ht="12.75">
      <c r="D42" s="1" t="s">
        <v>68</v>
      </c>
      <c r="N42" s="260" t="s">
        <v>20</v>
      </c>
    </row>
    <row r="43" ht="12.75">
      <c r="N43" s="260" t="s">
        <v>19</v>
      </c>
    </row>
  </sheetData>
  <sheetProtection password="D4EC" sheet="1" objects="1" scenarios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Header>&amp;C&amp;F&amp;R&amp;D</oddHeader>
    <oddFooter>&amp;L&amp;A&amp;CSivu &amp;N  (&amp;N)</oddFooter>
  </headerFooter>
  <legacyDrawing r:id="rId3"/>
  <oleObjects>
    <oleObject progId="Word.Document.8" shapeId="984873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tjarvenpaa</dc:creator>
  <cp:keywords/>
  <dc:description/>
  <cp:lastModifiedBy>jarve</cp:lastModifiedBy>
  <cp:lastPrinted>2005-01-27T08:30:14Z</cp:lastPrinted>
  <dcterms:created xsi:type="dcterms:W3CDTF">2003-07-29T06:53:50Z</dcterms:created>
  <dcterms:modified xsi:type="dcterms:W3CDTF">2005-01-27T08:31:25Z</dcterms:modified>
  <cp:category/>
  <cp:version/>
  <cp:contentType/>
  <cp:contentStatus/>
</cp:coreProperties>
</file>